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00" windowHeight="11595"/>
  </bookViews>
  <sheets>
    <sheet name="СПбКТ" sheetId="1" r:id="rId1"/>
    <sheet name="СПбГУТ " sheetId="6" r:id="rId2"/>
    <sheet name="АКТ" sheetId="4" r:id="rId3"/>
    <sheet name="СКТ" sheetId="5" r:id="rId4"/>
  </sheets>
  <definedNames>
    <definedName name="_xlnm.Print_Titles" localSheetId="2">АКТ!$A:$L,АКТ!$212:$214</definedName>
    <definedName name="_xlnm.Print_Titles" localSheetId="3">СКТ!$A:$M,СКТ!$4:$6</definedName>
    <definedName name="_xlnm.Print_Titles" localSheetId="1">'СПбГУТ '!$A:$M,'СПбГУТ '!$56:$57</definedName>
    <definedName name="_xlnm.Print_Titles" localSheetId="0">СПбКТ!$A:$M,СПбКТ!$13:$15</definedName>
    <definedName name="_xlnm.Print_Area" localSheetId="2">АКТ!$A$209:$L$245</definedName>
    <definedName name="_xlnm.Print_Area" localSheetId="3">СКТ!$A$2:$M$32</definedName>
    <definedName name="_xlnm.Print_Area" localSheetId="1">'СПбГУТ '!$A$56:$M$185</definedName>
    <definedName name="_xlnm.Print_Area" localSheetId="0">СПбКТ!$A$1:$M$150</definedName>
  </definedNames>
  <calcPr calcId="144525"/>
</workbook>
</file>

<file path=xl/calcChain.xml><?xml version="1.0" encoding="utf-8"?>
<calcChain xmlns="http://schemas.openxmlformats.org/spreadsheetml/2006/main">
  <c r="J65" i="6" l="1"/>
  <c r="F66" i="6"/>
  <c r="J229" i="4" l="1"/>
  <c r="J231" i="4"/>
  <c r="J237" i="4"/>
  <c r="L95" i="6" l="1"/>
  <c r="L90" i="6"/>
  <c r="L87" i="6"/>
  <c r="L63" i="6"/>
  <c r="J64" i="6"/>
  <c r="J63" i="6"/>
  <c r="J62" i="6"/>
  <c r="H103" i="6"/>
  <c r="H101" i="6"/>
  <c r="H99" i="6"/>
  <c r="H98" i="6"/>
  <c r="H96" i="6"/>
  <c r="H97" i="6"/>
  <c r="H95" i="6"/>
  <c r="H93" i="6"/>
  <c r="H92" i="6"/>
  <c r="H91" i="6"/>
  <c r="H90" i="6"/>
  <c r="H88" i="6"/>
  <c r="L173" i="6"/>
  <c r="L175" i="6"/>
  <c r="L177" i="6"/>
  <c r="L179" i="6"/>
  <c r="L171" i="6"/>
  <c r="J171" i="6"/>
  <c r="J172" i="6"/>
  <c r="J173" i="6"/>
  <c r="J174" i="6"/>
  <c r="J175" i="6"/>
  <c r="J176" i="6"/>
  <c r="J177" i="6"/>
  <c r="J178" i="6"/>
  <c r="J179" i="6"/>
  <c r="J170" i="6"/>
  <c r="H171" i="6"/>
  <c r="H172" i="6"/>
  <c r="H173" i="6"/>
  <c r="H174" i="6"/>
  <c r="H175" i="6"/>
  <c r="H176" i="6"/>
  <c r="H177" i="6"/>
  <c r="H178" i="6"/>
  <c r="H179" i="6"/>
  <c r="H170" i="6"/>
  <c r="F173" i="6"/>
  <c r="F174" i="6"/>
  <c r="F175" i="6"/>
  <c r="F176" i="6"/>
  <c r="F177" i="6"/>
  <c r="F178" i="6"/>
  <c r="F179" i="6"/>
  <c r="F180" i="6"/>
  <c r="F181" i="6"/>
  <c r="F182" i="6"/>
  <c r="F183" i="6"/>
  <c r="F184" i="6"/>
  <c r="F185" i="6"/>
  <c r="F172" i="6"/>
  <c r="L138" i="6"/>
  <c r="J138" i="6"/>
  <c r="H138" i="6"/>
  <c r="H168" i="6"/>
  <c r="H166" i="6"/>
  <c r="H163" i="6"/>
  <c r="H159" i="6"/>
  <c r="H155" i="6"/>
  <c r="F162" i="6"/>
  <c r="F163" i="6"/>
  <c r="F164" i="6"/>
  <c r="F165" i="6"/>
  <c r="F166" i="6"/>
  <c r="F167" i="6"/>
  <c r="F168" i="6"/>
  <c r="F157" i="6"/>
  <c r="F158" i="6"/>
  <c r="F159" i="6"/>
  <c r="F160" i="6"/>
  <c r="F161" i="6"/>
  <c r="F156" i="6"/>
  <c r="F153" i="6"/>
  <c r="F154" i="6"/>
  <c r="F152" i="6"/>
  <c r="F138" i="6"/>
  <c r="F107" i="6"/>
  <c r="F108" i="6"/>
  <c r="F106" i="6"/>
  <c r="F103" i="6"/>
  <c r="F98" i="6"/>
  <c r="F97" i="6"/>
  <c r="F95" i="6"/>
  <c r="F92" i="6"/>
  <c r="F91" i="6"/>
  <c r="H104" i="6"/>
  <c r="H107" i="6"/>
  <c r="H108" i="6"/>
  <c r="H106" i="6"/>
  <c r="L106" i="6"/>
  <c r="J107" i="6"/>
  <c r="J108" i="6"/>
  <c r="J106" i="6"/>
  <c r="J104" i="6"/>
  <c r="J103" i="6"/>
  <c r="J101" i="6"/>
  <c r="J98" i="6"/>
  <c r="J96" i="6"/>
  <c r="J97" i="6"/>
  <c r="J95" i="6"/>
  <c r="J88" i="6"/>
  <c r="J89" i="6"/>
  <c r="J90" i="6"/>
  <c r="J91" i="6"/>
  <c r="J92" i="6"/>
  <c r="J87" i="6"/>
  <c r="J67" i="6"/>
  <c r="J66" i="6"/>
  <c r="J75" i="6"/>
  <c r="L67" i="6"/>
  <c r="J76" i="6"/>
  <c r="J77" i="6"/>
  <c r="J78" i="6"/>
  <c r="J79" i="6"/>
  <c r="J80" i="6"/>
  <c r="J81" i="6"/>
  <c r="J82" i="6"/>
  <c r="J83" i="6"/>
  <c r="J84" i="6"/>
  <c r="H87" i="6"/>
  <c r="F87" i="6"/>
  <c r="H85" i="6"/>
  <c r="H84" i="6"/>
  <c r="H82" i="6"/>
  <c r="H83" i="6"/>
  <c r="H81" i="6"/>
  <c r="H80" i="6"/>
  <c r="F82" i="6"/>
  <c r="F81" i="6"/>
  <c r="F83" i="6"/>
  <c r="F84" i="6"/>
  <c r="F80" i="6"/>
  <c r="F79" i="6"/>
  <c r="F78" i="6"/>
  <c r="F76" i="6"/>
  <c r="F74" i="6"/>
  <c r="F72" i="6"/>
  <c r="H67" i="6"/>
  <c r="H76" i="6"/>
  <c r="H77" i="6"/>
  <c r="H78" i="6"/>
  <c r="H79" i="6"/>
  <c r="H63" i="6"/>
  <c r="H64" i="6"/>
  <c r="H65" i="6"/>
  <c r="H66" i="6"/>
  <c r="H62" i="6"/>
  <c r="J74" i="6"/>
  <c r="J72" i="6"/>
  <c r="H72" i="6"/>
  <c r="F70" i="6"/>
  <c r="F67" i="6"/>
  <c r="F60" i="6"/>
  <c r="J32" i="1"/>
  <c r="H20" i="1"/>
  <c r="F63" i="6"/>
  <c r="J221" i="4"/>
  <c r="J31" i="5"/>
  <c r="J32" i="5"/>
  <c r="J28" i="5"/>
  <c r="J29" i="5"/>
  <c r="J26" i="5"/>
  <c r="J24" i="5"/>
  <c r="H30" i="5"/>
  <c r="H32" i="5"/>
  <c r="H29" i="5"/>
  <c r="H23" i="5"/>
  <c r="H24" i="5"/>
  <c r="H26" i="5"/>
  <c r="H25" i="5"/>
  <c r="H27" i="5"/>
  <c r="H22" i="5"/>
  <c r="F29" i="5"/>
  <c r="F27" i="5"/>
  <c r="F24" i="5"/>
  <c r="F23" i="5"/>
  <c r="F26" i="5"/>
  <c r="L13" i="5"/>
  <c r="L19" i="5"/>
  <c r="L20" i="5"/>
  <c r="L17" i="5"/>
  <c r="L16" i="5"/>
  <c r="L14" i="5"/>
  <c r="L26" i="1"/>
  <c r="J9" i="5"/>
  <c r="H9" i="5"/>
  <c r="J18" i="5"/>
  <c r="J19" i="5"/>
  <c r="J20" i="5"/>
  <c r="J13" i="5"/>
  <c r="J10" i="5"/>
  <c r="J12" i="5"/>
  <c r="J14" i="5"/>
  <c r="J15" i="5"/>
  <c r="J16" i="5"/>
  <c r="J17" i="5"/>
  <c r="H20" i="5"/>
  <c r="H18" i="5"/>
  <c r="H19" i="5"/>
  <c r="H17" i="5"/>
  <c r="H15" i="5"/>
  <c r="H14" i="5"/>
  <c r="H10" i="5"/>
  <c r="H11" i="5"/>
  <c r="H12" i="5"/>
  <c r="F10" i="5"/>
  <c r="F12" i="5"/>
  <c r="F14" i="5"/>
  <c r="F15" i="5"/>
  <c r="F18" i="5"/>
  <c r="F20" i="5"/>
  <c r="F9" i="5"/>
  <c r="J243" i="4"/>
  <c r="J241" i="4"/>
  <c r="J239" i="4"/>
  <c r="J233" i="4"/>
  <c r="J217" i="4"/>
  <c r="H243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5" i="4"/>
  <c r="H228" i="4"/>
  <c r="F245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29" i="4"/>
  <c r="F228" i="4"/>
  <c r="J218" i="4"/>
  <c r="J219" i="4"/>
  <c r="J220" i="4"/>
  <c r="J222" i="4"/>
  <c r="J223" i="4"/>
  <c r="J224" i="4"/>
  <c r="J225" i="4"/>
  <c r="H217" i="4"/>
  <c r="H218" i="4"/>
  <c r="H219" i="4"/>
  <c r="H220" i="4"/>
  <c r="H221" i="4"/>
  <c r="H222" i="4"/>
  <c r="H223" i="4"/>
  <c r="H224" i="4"/>
  <c r="H225" i="4"/>
  <c r="H226" i="4"/>
  <c r="F218" i="4"/>
  <c r="F219" i="4"/>
  <c r="F220" i="4"/>
  <c r="F221" i="4"/>
  <c r="F222" i="4"/>
  <c r="F223" i="4"/>
  <c r="F224" i="4"/>
  <c r="F225" i="4"/>
  <c r="F226" i="4"/>
  <c r="F217" i="4"/>
  <c r="L74" i="6"/>
  <c r="H73" i="6"/>
  <c r="H74" i="6"/>
  <c r="H75" i="6"/>
  <c r="F75" i="6"/>
  <c r="F61" i="6"/>
  <c r="F62" i="6"/>
  <c r="F64" i="6"/>
  <c r="F68" i="6"/>
  <c r="F69" i="6"/>
  <c r="J35" i="1"/>
  <c r="J31" i="1"/>
  <c r="J33" i="1"/>
  <c r="J34" i="1"/>
  <c r="J30" i="1"/>
  <c r="H30" i="1"/>
  <c r="H31" i="1"/>
  <c r="H32" i="1"/>
  <c r="H33" i="1"/>
  <c r="H34" i="1"/>
  <c r="H35" i="1"/>
  <c r="H29" i="1"/>
  <c r="F30" i="1"/>
  <c r="F31" i="1"/>
  <c r="F32" i="1"/>
  <c r="F33" i="1"/>
  <c r="F34" i="1"/>
  <c r="F35" i="1"/>
  <c r="F29" i="1"/>
  <c r="L21" i="1"/>
  <c r="J20" i="1"/>
  <c r="J21" i="1"/>
  <c r="J22" i="1"/>
  <c r="J23" i="1"/>
  <c r="J24" i="1"/>
  <c r="J25" i="1"/>
  <c r="J26" i="1"/>
  <c r="J18" i="1"/>
  <c r="H21" i="1"/>
  <c r="H22" i="1"/>
  <c r="H23" i="1"/>
  <c r="H24" i="1"/>
  <c r="H25" i="1"/>
  <c r="H26" i="1"/>
  <c r="H27" i="1"/>
  <c r="H18" i="1"/>
  <c r="F19" i="1"/>
  <c r="F20" i="1"/>
  <c r="F21" i="1"/>
  <c r="F22" i="1"/>
  <c r="F23" i="1"/>
  <c r="F24" i="1"/>
  <c r="F25" i="1"/>
  <c r="F27" i="1"/>
  <c r="F18" i="1"/>
  <c r="G13" i="6" l="1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180" i="6"/>
  <c r="H180" i="6" s="1"/>
  <c r="G181" i="6"/>
  <c r="H181" i="6" s="1"/>
  <c r="G182" i="6"/>
  <c r="H182" i="6" s="1"/>
  <c r="G183" i="6"/>
  <c r="H183" i="6" s="1"/>
  <c r="G184" i="6"/>
  <c r="H184" i="6" s="1"/>
  <c r="G185" i="6"/>
  <c r="H185" i="6" s="1"/>
  <c r="I13" i="6" l="1"/>
  <c r="I14" i="6"/>
  <c r="I16" i="6"/>
  <c r="I17" i="6"/>
  <c r="I18" i="6"/>
  <c r="I19" i="6"/>
  <c r="I20" i="6"/>
  <c r="I22" i="6"/>
  <c r="I23" i="6"/>
  <c r="I24" i="6"/>
  <c r="I25" i="6"/>
  <c r="I26" i="6"/>
  <c r="H89" i="6"/>
  <c r="L211" i="4" l="1"/>
  <c r="M48" i="6" l="1"/>
  <c r="I20" i="4" l="1"/>
  <c r="I18" i="4"/>
  <c r="O225" i="4" l="1"/>
  <c r="P225" i="4"/>
  <c r="N225" i="4"/>
  <c r="O216" i="4"/>
  <c r="P216" i="4"/>
  <c r="Q216" i="4"/>
  <c r="N216" i="4"/>
  <c r="K45" i="6" l="1"/>
  <c r="K35" i="6"/>
  <c r="K27" i="6"/>
  <c r="K26" i="6"/>
  <c r="K25" i="6"/>
  <c r="K24" i="6"/>
  <c r="K23" i="6"/>
  <c r="K22" i="6"/>
  <c r="K20" i="6"/>
  <c r="K19" i="6"/>
  <c r="L18" i="6"/>
  <c r="K18" i="6"/>
  <c r="K17" i="6"/>
  <c r="K207" i="4" l="1"/>
  <c r="G207" i="4"/>
  <c r="K206" i="4"/>
  <c r="G206" i="4"/>
  <c r="G205" i="4"/>
  <c r="G202" i="4"/>
  <c r="K201" i="4"/>
  <c r="G201" i="4"/>
  <c r="G200" i="4"/>
  <c r="K199" i="4"/>
  <c r="G199" i="4"/>
  <c r="G198" i="4"/>
  <c r="G197" i="4"/>
  <c r="K196" i="4"/>
  <c r="G196" i="4"/>
  <c r="I194" i="4"/>
  <c r="G194" i="4"/>
  <c r="G193" i="4"/>
  <c r="I192" i="4"/>
  <c r="G192" i="4"/>
  <c r="K191" i="4"/>
  <c r="I191" i="4"/>
  <c r="G191" i="4"/>
  <c r="K190" i="4"/>
  <c r="I190" i="4"/>
  <c r="G190" i="4"/>
  <c r="I189" i="4"/>
  <c r="G189" i="4"/>
  <c r="K188" i="4"/>
  <c r="I188" i="4"/>
  <c r="G188" i="4"/>
  <c r="K187" i="4"/>
  <c r="G187" i="4"/>
  <c r="I186" i="4"/>
  <c r="G186" i="4"/>
  <c r="G185" i="4"/>
  <c r="K184" i="4"/>
  <c r="I184" i="4"/>
  <c r="G184" i="4"/>
  <c r="G177" i="4"/>
  <c r="G176" i="4"/>
  <c r="G175" i="4"/>
  <c r="G174" i="4"/>
  <c r="G173" i="4"/>
  <c r="G172" i="4"/>
  <c r="G171" i="4"/>
  <c r="G170" i="4"/>
  <c r="G169" i="4"/>
  <c r="G168" i="4"/>
  <c r="G167" i="4"/>
  <c r="G166" i="4"/>
  <c r="G165" i="4"/>
  <c r="G164" i="4"/>
  <c r="G163" i="4"/>
  <c r="G162" i="4"/>
  <c r="K161" i="4"/>
  <c r="I161" i="4"/>
  <c r="I160" i="4"/>
  <c r="K159" i="4"/>
  <c r="I159" i="4"/>
  <c r="I158" i="4"/>
  <c r="K157" i="4"/>
  <c r="I157" i="4"/>
  <c r="I156" i="4"/>
  <c r="I155" i="4"/>
  <c r="I154" i="4"/>
  <c r="I153" i="4"/>
  <c r="I152" i="4"/>
  <c r="I150" i="4"/>
  <c r="G150" i="4"/>
  <c r="I149" i="4"/>
  <c r="G149" i="4"/>
  <c r="I148" i="4"/>
  <c r="G148" i="4"/>
  <c r="I147" i="4"/>
  <c r="G147" i="4"/>
  <c r="I146" i="4"/>
  <c r="G146" i="4"/>
  <c r="I145" i="4"/>
  <c r="G145" i="4"/>
  <c r="G144" i="4"/>
  <c r="G143" i="4"/>
  <c r="I142" i="4"/>
  <c r="G142" i="4"/>
  <c r="I141" i="4"/>
  <c r="G141" i="4"/>
  <c r="I140" i="4"/>
  <c r="G140" i="4"/>
  <c r="I139" i="4"/>
  <c r="G139" i="4"/>
  <c r="K125" i="4"/>
  <c r="I125" i="4"/>
  <c r="G125" i="4"/>
  <c r="K95" i="4"/>
  <c r="I95" i="4"/>
  <c r="G95" i="4"/>
  <c r="K93" i="4"/>
  <c r="I93" i="4"/>
  <c r="K92" i="4"/>
  <c r="I92" i="4"/>
  <c r="I91" i="4"/>
  <c r="K90" i="4"/>
  <c r="I90" i="4"/>
  <c r="G90" i="4"/>
  <c r="K89" i="4"/>
  <c r="I89" i="4"/>
  <c r="G89" i="4"/>
  <c r="K88" i="4"/>
  <c r="I88" i="4"/>
  <c r="G88" i="4"/>
  <c r="K87" i="4"/>
  <c r="I87" i="4"/>
  <c r="G87" i="4"/>
  <c r="K85" i="4"/>
  <c r="I85" i="4"/>
  <c r="K84" i="4"/>
  <c r="I84" i="4"/>
  <c r="G84" i="4"/>
  <c r="I82" i="4"/>
  <c r="G82" i="4"/>
  <c r="K81" i="4"/>
  <c r="I81" i="4"/>
  <c r="G81" i="4"/>
  <c r="K80" i="4"/>
  <c r="I80" i="4"/>
  <c r="G80" i="4"/>
  <c r="K78" i="4"/>
  <c r="I78" i="4"/>
  <c r="K76" i="4"/>
  <c r="I76" i="4"/>
  <c r="K75" i="4"/>
  <c r="I75" i="4"/>
  <c r="G74" i="4"/>
  <c r="K72" i="4"/>
  <c r="K71" i="4"/>
  <c r="I71" i="4"/>
  <c r="G71" i="4"/>
  <c r="K70" i="4"/>
  <c r="I70" i="4"/>
  <c r="G70" i="4"/>
  <c r="I69" i="4"/>
  <c r="I68" i="4"/>
  <c r="K67" i="4"/>
  <c r="I67" i="4"/>
  <c r="G67" i="4"/>
  <c r="K66" i="4"/>
  <c r="I66" i="4"/>
  <c r="G66" i="4"/>
  <c r="K65" i="4"/>
  <c r="I65" i="4"/>
  <c r="G65" i="4"/>
  <c r="K64" i="4"/>
  <c r="I64" i="4"/>
  <c r="G64" i="4"/>
  <c r="K63" i="4"/>
  <c r="I63" i="4"/>
  <c r="G63" i="4"/>
  <c r="K62" i="4"/>
  <c r="I62" i="4"/>
  <c r="G62" i="4"/>
  <c r="G61" i="4"/>
  <c r="K60" i="4"/>
  <c r="I60" i="4"/>
  <c r="G60" i="4"/>
  <c r="K58" i="4"/>
  <c r="K56" i="4"/>
  <c r="I56" i="4"/>
  <c r="I54" i="4"/>
  <c r="G53" i="4"/>
  <c r="K52" i="4"/>
  <c r="I52" i="4"/>
  <c r="K51" i="4"/>
  <c r="I51" i="4"/>
  <c r="G51" i="4"/>
  <c r="K50" i="4"/>
  <c r="I50" i="4"/>
  <c r="G50" i="4"/>
  <c r="K48" i="4"/>
  <c r="I48" i="4"/>
  <c r="K47" i="4"/>
  <c r="I47" i="4"/>
  <c r="G47" i="4"/>
  <c r="G46" i="4"/>
  <c r="I44" i="4"/>
  <c r="K43" i="4"/>
  <c r="I43" i="4"/>
  <c r="G43" i="4"/>
  <c r="K42" i="4"/>
  <c r="I42" i="4"/>
  <c r="G42" i="4"/>
  <c r="K38" i="4"/>
  <c r="G38" i="4"/>
  <c r="G37" i="4"/>
  <c r="G36" i="4"/>
  <c r="G35" i="4"/>
  <c r="G34" i="4"/>
  <c r="G33" i="4"/>
  <c r="G32" i="4"/>
  <c r="G31" i="4"/>
  <c r="G30" i="4"/>
  <c r="G29" i="4"/>
  <c r="K28" i="4"/>
  <c r="G28" i="4"/>
  <c r="G27" i="4"/>
  <c r="G26" i="4"/>
  <c r="G25" i="4"/>
  <c r="G24" i="4"/>
  <c r="G23" i="4"/>
  <c r="G21" i="4"/>
  <c r="K20" i="4"/>
  <c r="G20" i="4"/>
  <c r="K19" i="4"/>
  <c r="I19" i="4"/>
  <c r="G19" i="4"/>
  <c r="K18" i="4"/>
  <c r="G18" i="4"/>
  <c r="K17" i="4"/>
  <c r="I17" i="4"/>
  <c r="G17" i="4"/>
  <c r="K16" i="4"/>
  <c r="I16" i="4"/>
  <c r="G16" i="4"/>
  <c r="K15" i="4"/>
  <c r="I15" i="4"/>
  <c r="G15" i="4"/>
  <c r="G14" i="4"/>
  <c r="K13" i="4"/>
  <c r="I13" i="4"/>
  <c r="G13" i="4"/>
  <c r="K12" i="4"/>
  <c r="I12" i="4"/>
  <c r="G12" i="4"/>
  <c r="K11" i="4"/>
  <c r="I11" i="4"/>
  <c r="G11" i="4"/>
  <c r="K10" i="4"/>
  <c r="I10" i="4"/>
  <c r="G10" i="4"/>
  <c r="I9" i="4"/>
  <c r="G9" i="4"/>
  <c r="G8" i="4"/>
  <c r="I7" i="4"/>
  <c r="G7" i="4"/>
  <c r="I6" i="4"/>
  <c r="G6" i="4"/>
  <c r="G232" i="1" l="1"/>
  <c r="G218" i="1"/>
  <c r="G194" i="1"/>
  <c r="G193" i="1"/>
  <c r="G192" i="1"/>
  <c r="I190" i="1"/>
  <c r="G190" i="1"/>
  <c r="I184" i="1"/>
  <c r="G174" i="1"/>
  <c r="G173" i="1"/>
  <c r="G172" i="1"/>
  <c r="G171" i="1"/>
  <c r="G170" i="1"/>
  <c r="G169" i="1"/>
  <c r="G167" i="1"/>
  <c r="G165" i="1"/>
  <c r="G163" i="1"/>
  <c r="G162" i="1"/>
  <c r="G160" i="1"/>
  <c r="G168" i="1"/>
  <c r="G166" i="1"/>
  <c r="G164" i="1"/>
  <c r="G161" i="1"/>
  <c r="G159" i="1"/>
  <c r="K154" i="1"/>
  <c r="G140" i="1"/>
  <c r="I139" i="1"/>
  <c r="G139" i="1"/>
  <c r="G141" i="1"/>
  <c r="K122" i="1"/>
  <c r="I122" i="1"/>
  <c r="I88" i="1"/>
  <c r="I87" i="1"/>
  <c r="G71" i="1"/>
  <c r="I66" i="1"/>
  <c r="I65" i="1"/>
  <c r="G50" i="1"/>
  <c r="G58" i="1"/>
  <c r="G43" i="1"/>
  <c r="K217" i="1" l="1"/>
  <c r="K231" i="1"/>
  <c r="I231" i="1"/>
  <c r="I228" i="1"/>
  <c r="I227" i="1"/>
  <c r="I225" i="1"/>
  <c r="K223" i="1"/>
  <c r="I223" i="1"/>
  <c r="I222" i="1"/>
  <c r="K221" i="1"/>
  <c r="I221" i="1"/>
  <c r="I216" i="1"/>
  <c r="I215" i="1"/>
  <c r="I214" i="1"/>
  <c r="I213" i="1"/>
  <c r="I212" i="1"/>
  <c r="I211" i="1"/>
  <c r="K203" i="1"/>
  <c r="K202" i="1"/>
  <c r="K197" i="1"/>
  <c r="K195" i="1"/>
  <c r="K192" i="1"/>
  <c r="I188" i="1"/>
  <c r="K187" i="1"/>
  <c r="I187" i="1"/>
  <c r="I186" i="1"/>
  <c r="K186" i="1"/>
  <c r="I185" i="1"/>
  <c r="K184" i="1"/>
  <c r="K183" i="1"/>
  <c r="I182" i="1"/>
  <c r="K180" i="1"/>
  <c r="I180" i="1"/>
  <c r="G231" i="1"/>
  <c r="G230" i="1"/>
  <c r="G227" i="1"/>
  <c r="G225" i="1"/>
  <c r="G223" i="1"/>
  <c r="G221" i="1"/>
  <c r="G216" i="1"/>
  <c r="G214" i="1"/>
  <c r="G211" i="1"/>
  <c r="G203" i="1"/>
  <c r="G201" i="1"/>
  <c r="G202" i="1"/>
  <c r="G197" i="1"/>
  <c r="G198" i="1"/>
  <c r="G196" i="1"/>
  <c r="G195" i="1"/>
  <c r="G188" i="1"/>
  <c r="G189" i="1"/>
  <c r="G187" i="1"/>
  <c r="G186" i="1"/>
  <c r="G185" i="1"/>
  <c r="G184" i="1"/>
  <c r="G183" i="1"/>
  <c r="G182" i="1"/>
  <c r="G181" i="1"/>
  <c r="G180" i="1"/>
  <c r="G147" i="1"/>
  <c r="G146" i="1"/>
  <c r="G145" i="1"/>
  <c r="G144" i="1"/>
  <c r="G143" i="1"/>
  <c r="G142" i="1"/>
  <c r="G138" i="1"/>
  <c r="G136" i="1"/>
  <c r="G137" i="1"/>
  <c r="I149" i="1" l="1"/>
  <c r="I150" i="1"/>
  <c r="I151" i="1"/>
  <c r="I152" i="1"/>
  <c r="I153" i="1"/>
  <c r="I154" i="1"/>
  <c r="I155" i="1"/>
  <c r="I156" i="1"/>
  <c r="K156" i="1"/>
  <c r="I157" i="1"/>
  <c r="I158" i="1"/>
  <c r="K158" i="1"/>
  <c r="I147" i="1"/>
  <c r="I145" i="1"/>
  <c r="I138" i="1"/>
  <c r="I146" i="1"/>
  <c r="I144" i="1"/>
  <c r="I143" i="1"/>
  <c r="I142" i="1"/>
  <c r="I137" i="1"/>
  <c r="I136" i="1"/>
  <c r="K90" i="1"/>
  <c r="I90" i="1"/>
  <c r="K89" i="1"/>
  <c r="I89" i="1"/>
  <c r="K87" i="1"/>
  <c r="K86" i="1"/>
  <c r="I86" i="1"/>
  <c r="K92" i="1"/>
  <c r="I92" i="1"/>
  <c r="K85" i="1"/>
  <c r="I85" i="1"/>
  <c r="K84" i="1"/>
  <c r="I84" i="1"/>
  <c r="K82" i="1"/>
  <c r="I82" i="1"/>
  <c r="K81" i="1"/>
  <c r="I81" i="1"/>
  <c r="I79" i="1"/>
  <c r="K78" i="1"/>
  <c r="I78" i="1"/>
  <c r="K77" i="1"/>
  <c r="I77" i="1"/>
  <c r="K75" i="1"/>
  <c r="I75" i="1"/>
  <c r="K73" i="1"/>
  <c r="I73" i="1"/>
  <c r="K72" i="1"/>
  <c r="I72" i="1"/>
  <c r="K69" i="1"/>
  <c r="K68" i="1"/>
  <c r="I68" i="1"/>
  <c r="K67" i="1"/>
  <c r="I67" i="1"/>
  <c r="I64" i="1"/>
  <c r="K64" i="1"/>
  <c r="K63" i="1"/>
  <c r="I63" i="1"/>
  <c r="K62" i="1"/>
  <c r="I62" i="1"/>
  <c r="K61" i="1"/>
  <c r="I61" i="1"/>
  <c r="K60" i="1"/>
  <c r="I60" i="1"/>
  <c r="K59" i="1"/>
  <c r="I59" i="1"/>
  <c r="K57" i="1"/>
  <c r="I57" i="1"/>
  <c r="K55" i="1"/>
  <c r="K53" i="1"/>
  <c r="I53" i="1"/>
  <c r="I51" i="1"/>
  <c r="K49" i="1"/>
  <c r="I49" i="1"/>
  <c r="K48" i="1"/>
  <c r="I48" i="1"/>
  <c r="K47" i="1"/>
  <c r="I47" i="1"/>
  <c r="K45" i="1"/>
  <c r="I45" i="1"/>
  <c r="K44" i="1"/>
  <c r="I44" i="1"/>
  <c r="I41" i="1"/>
  <c r="K40" i="1"/>
  <c r="I40" i="1"/>
  <c r="K39" i="1"/>
  <c r="I39" i="1"/>
  <c r="G122" i="1"/>
  <c r="G92" i="1"/>
  <c r="G87" i="1"/>
  <c r="G86" i="1"/>
  <c r="G85" i="1"/>
  <c r="G84" i="1"/>
  <c r="G81" i="1"/>
  <c r="G79" i="1"/>
  <c r="G78" i="1"/>
  <c r="G77" i="1"/>
  <c r="G68" i="1"/>
  <c r="G67" i="1"/>
  <c r="G64" i="1"/>
  <c r="G63" i="1"/>
  <c r="G62" i="1"/>
  <c r="G61" i="1"/>
  <c r="G60" i="1"/>
  <c r="G59" i="1"/>
  <c r="G57" i="1"/>
  <c r="G48" i="1"/>
  <c r="G47" i="1"/>
  <c r="G44" i="1"/>
  <c r="G40" i="1"/>
  <c r="G39" i="1"/>
</calcChain>
</file>

<file path=xl/comments1.xml><?xml version="1.0" encoding="utf-8"?>
<comments xmlns="http://schemas.openxmlformats.org/spreadsheetml/2006/main">
  <authors>
    <author>Юлия  Робертовна Федорова</author>
  </authors>
  <commentList>
    <comment ref="I229" authorId="0">
      <text>
        <r>
          <rPr>
            <b/>
            <sz val="8"/>
            <color indexed="81"/>
            <rFont val="Tahoma"/>
            <charset val="1"/>
          </rPr>
          <t>Юлия  Робертовна Федорова:</t>
        </r>
        <r>
          <rPr>
            <sz val="8"/>
            <color indexed="81"/>
            <rFont val="Tahoma"/>
            <charset val="1"/>
          </rPr>
          <t xml:space="preserve">
нет в приказе 17-18 на сайте</t>
        </r>
      </text>
    </comment>
    <comment ref="I231" authorId="0">
      <text>
        <r>
          <rPr>
            <b/>
            <sz val="8"/>
            <color indexed="81"/>
            <rFont val="Tahoma"/>
            <charset val="1"/>
          </rPr>
          <t>Юлия  Робертовна Федорова:</t>
        </r>
        <r>
          <rPr>
            <sz val="8"/>
            <color indexed="81"/>
            <rFont val="Tahoma"/>
            <charset val="1"/>
          </rPr>
          <t xml:space="preserve">
нет в приказе 17-18 на сайте</t>
        </r>
      </text>
    </comment>
    <comment ref="I237" authorId="0">
      <text>
        <r>
          <rPr>
            <b/>
            <sz val="8"/>
            <color indexed="81"/>
            <rFont val="Tahoma"/>
            <charset val="1"/>
          </rPr>
          <t>Юлия  Робертовна Федорова:</t>
        </r>
        <r>
          <rPr>
            <sz val="8"/>
            <color indexed="81"/>
            <rFont val="Tahoma"/>
            <charset val="1"/>
          </rPr>
          <t xml:space="preserve">
нет в приказе 17-18 на сайте</t>
        </r>
      </text>
    </comment>
  </commentList>
</comments>
</file>

<file path=xl/sharedStrings.xml><?xml version="1.0" encoding="utf-8"?>
<sst xmlns="http://schemas.openxmlformats.org/spreadsheetml/2006/main" count="2228" uniqueCount="268">
  <si>
    <t>Место оказания услуги: Санкт-Петербург</t>
  </si>
  <si>
    <t>Уровень образовательной программы. Специальность (направление подготовки)</t>
  </si>
  <si>
    <t>Форма обучения</t>
  </si>
  <si>
    <t>Срок освоения программы (продолжительность обучения)</t>
  </si>
  <si>
    <t>Стоимость за семестр для обучающихся на курсе (тыс. руб.)</t>
  </si>
  <si>
    <t>Факультет (подразделение)</t>
  </si>
  <si>
    <t xml:space="preserve">код </t>
  </si>
  <si>
    <t xml:space="preserve">наименование </t>
  </si>
  <si>
    <t>2 курс</t>
  </si>
  <si>
    <t>3 курс</t>
  </si>
  <si>
    <t>4 курс</t>
  </si>
  <si>
    <t>5 курс</t>
  </si>
  <si>
    <t>1.1.1.</t>
  </si>
  <si>
    <t>Программы на базе основного общего образования</t>
  </si>
  <si>
    <t>СПбКТ</t>
  </si>
  <si>
    <t>1.1.2.</t>
  </si>
  <si>
    <t>Программы на базе среднего общего образования</t>
  </si>
  <si>
    <t>38.02.03</t>
  </si>
  <si>
    <t>Операционная деятельность в логистике</t>
  </si>
  <si>
    <t>2г.10м.</t>
  </si>
  <si>
    <t>-</t>
  </si>
  <si>
    <t>Очная</t>
  </si>
  <si>
    <t>2г.10м.
инд.уч.план</t>
  </si>
  <si>
    <t>11.02.08</t>
  </si>
  <si>
    <t>Средства связи
 с подвижными 
объектами</t>
  </si>
  <si>
    <t>3г.6м.</t>
  </si>
  <si>
    <t>11.02.09</t>
  </si>
  <si>
    <t>Многоканальные
телекоммуникационные
системы</t>
  </si>
  <si>
    <t>3г.6м.
инд.уч.план</t>
  </si>
  <si>
    <t>4г.6м.</t>
  </si>
  <si>
    <t>11.02.10</t>
  </si>
  <si>
    <t>Радиосвязь, радиовещание и телевидение</t>
  </si>
  <si>
    <t>11.02.11</t>
  </si>
  <si>
    <t>Сети связи и системы коммутации</t>
  </si>
  <si>
    <t>11.02.12</t>
  </si>
  <si>
    <t>Почтовая связь</t>
  </si>
  <si>
    <t>Заочная</t>
  </si>
  <si>
    <t>3г.10м.</t>
  </si>
  <si>
    <t>09.02.02</t>
  </si>
  <si>
    <t>Компьютерные сети</t>
  </si>
  <si>
    <t>3г.10м.
инд.уч.план</t>
  </si>
  <si>
    <t>09.02.03</t>
  </si>
  <si>
    <t>Программирование в компьютерных системах</t>
  </si>
  <si>
    <t>4г.10м.</t>
  </si>
  <si>
    <t>09.02.05</t>
  </si>
  <si>
    <t>Прикладная информатика
(по отраслям)</t>
  </si>
  <si>
    <t>1г.10м.</t>
  </si>
  <si>
    <t>1г.10м.
инд.уч.план</t>
  </si>
  <si>
    <t>2г.6м.</t>
  </si>
  <si>
    <t>2г.6м.
инд.уч.план</t>
  </si>
  <si>
    <t>Место оказания услуги: г.Смоленск</t>
  </si>
  <si>
    <t>Многоканальные телекоммуникационные системы</t>
  </si>
  <si>
    <t>очная</t>
  </si>
  <si>
    <t>СКТ(ф)СПбГУТ</t>
  </si>
  <si>
    <t>заочная</t>
  </si>
  <si>
    <t>Средства связи с подвижными объектами</t>
  </si>
  <si>
    <t>Информационная безопасность телекоммуникационных систем</t>
  </si>
  <si>
    <t>Прикладная информатика</t>
  </si>
  <si>
    <t>АКТ(ф)СПбГУТ</t>
  </si>
  <si>
    <t>Место оказания услуги: г. Архангельск</t>
  </si>
  <si>
    <t>10.02.02</t>
  </si>
  <si>
    <t>Программы бакалавриата</t>
  </si>
  <si>
    <t>05.03.06</t>
  </si>
  <si>
    <t>Экология и природопользование</t>
  </si>
  <si>
    <t>4 г.</t>
  </si>
  <si>
    <t>ИВО</t>
  </si>
  <si>
    <t>42.03.01</t>
  </si>
  <si>
    <t>Реклама и связи с общественностью</t>
  </si>
  <si>
    <t xml:space="preserve">3 г. </t>
  </si>
  <si>
    <t>ГФ</t>
  </si>
  <si>
    <t>ускоренное обучение</t>
  </si>
  <si>
    <t>41.03.01</t>
  </si>
  <si>
    <t>Зарубежное регионоведение. Европейские исследования</t>
  </si>
  <si>
    <t>Зарубежное регионоведение. Международное сотрудничество и индустрия деловых встреч</t>
  </si>
  <si>
    <t>38.03.02</t>
  </si>
  <si>
    <t>Менеджмент</t>
  </si>
  <si>
    <t>ЭиУ</t>
  </si>
  <si>
    <t>очно-заочная</t>
  </si>
  <si>
    <t>5 л.</t>
  </si>
  <si>
    <t>3 г.6 м. ускоренное обучение</t>
  </si>
  <si>
    <t>второе высшее</t>
  </si>
  <si>
    <t xml:space="preserve">3 г.2 м. </t>
  </si>
  <si>
    <t>второе высшее параллельное обучение</t>
  </si>
  <si>
    <t>очно-заочная (выходного дня)</t>
  </si>
  <si>
    <t>3 г.10 м. ускоренное обучение</t>
  </si>
  <si>
    <t>ВИЗО</t>
  </si>
  <si>
    <t>38.03.05</t>
  </si>
  <si>
    <t>Бизнес-информатика</t>
  </si>
  <si>
    <t>10.03.01</t>
  </si>
  <si>
    <t>Информационная безопасность</t>
  </si>
  <si>
    <t>ИКСС</t>
  </si>
  <si>
    <t>43.03.01</t>
  </si>
  <si>
    <t>Сервис</t>
  </si>
  <si>
    <t>12.03.03</t>
  </si>
  <si>
    <t>Фотоника и оптоинформатика</t>
  </si>
  <si>
    <t>12.03.04</t>
  </si>
  <si>
    <t>Биотехнические системы и технологии</t>
  </si>
  <si>
    <t>РТС</t>
  </si>
  <si>
    <t>11.03.04</t>
  </si>
  <si>
    <t>Электроника и наноэлектроника</t>
  </si>
  <si>
    <t>ФП</t>
  </si>
  <si>
    <t>3 г.</t>
  </si>
  <si>
    <t>11.03.01</t>
  </si>
  <si>
    <t>11.03.02</t>
  </si>
  <si>
    <t>Инфокоммуникационные технологии и системы связи</t>
  </si>
  <si>
    <t>РТС, ИКСС</t>
  </si>
  <si>
    <t xml:space="preserve">5 л.  </t>
  </si>
  <si>
    <t xml:space="preserve"> ускоренное обучение</t>
  </si>
  <si>
    <t>11.03.03</t>
  </si>
  <si>
    <t>Конструирование и технология электронных средств</t>
  </si>
  <si>
    <t>15.03.04</t>
  </si>
  <si>
    <t>Автоматизация  технологических процессов  и производств</t>
  </si>
  <si>
    <t>ИСиТ</t>
  </si>
  <si>
    <t>27.03.01</t>
  </si>
  <si>
    <t>Стандартизация и метрология</t>
  </si>
  <si>
    <t>09.03.01</t>
  </si>
  <si>
    <t>Информатика и вычислительная техника</t>
  </si>
  <si>
    <t>09.03.02</t>
  </si>
  <si>
    <t>Информационные системы и технологии</t>
  </si>
  <si>
    <t xml:space="preserve">5 л. </t>
  </si>
  <si>
    <t>09.03.04</t>
  </si>
  <si>
    <t>Программная инженерия</t>
  </si>
  <si>
    <t>Программы специалитета</t>
  </si>
  <si>
    <t>030602</t>
  </si>
  <si>
    <t>Связи с общественностью</t>
  </si>
  <si>
    <t>032301</t>
  </si>
  <si>
    <t>Регионоведение</t>
  </si>
  <si>
    <t>080502</t>
  </si>
  <si>
    <t>Экономика и управление на предприятии</t>
  </si>
  <si>
    <t>4 г.2 м.</t>
  </si>
  <si>
    <t>6 л.</t>
  </si>
  <si>
    <t>Проектирование и технология радиоэлектронных средств</t>
  </si>
  <si>
    <t>Радиотехника</t>
  </si>
  <si>
    <t>Аудиовизуальная техника</t>
  </si>
  <si>
    <t>Физика и техника оптической связи</t>
  </si>
  <si>
    <t>Защищенные системы связи</t>
  </si>
  <si>
    <t xml:space="preserve">6 л. </t>
  </si>
  <si>
    <t>4 г.6 м.</t>
  </si>
  <si>
    <t>5л.</t>
  </si>
  <si>
    <t xml:space="preserve">4г.6м. </t>
  </si>
  <si>
    <t>Инфокоммуникационные технологии и системы специальной связи</t>
  </si>
  <si>
    <t>Автоматизация технологических процессов и производств</t>
  </si>
  <si>
    <t>Автоматизированные системы обработки информации и управления</t>
  </si>
  <si>
    <t>Программное обеспечение вычислительной техники и автоматизированных систем</t>
  </si>
  <si>
    <t xml:space="preserve">6 л.  </t>
  </si>
  <si>
    <t>Программы магистратуры</t>
  </si>
  <si>
    <t>41.04.01</t>
  </si>
  <si>
    <t>Зарубежное регионоведение</t>
  </si>
  <si>
    <t>2г.</t>
  </si>
  <si>
    <t>11.04.03</t>
  </si>
  <si>
    <t>Автоматизация  технологических процессов и производств</t>
  </si>
  <si>
    <t>38.04.05</t>
  </si>
  <si>
    <t>210302</t>
  </si>
  <si>
    <t>210402</t>
  </si>
  <si>
    <t>210404</t>
  </si>
  <si>
    <t>210405</t>
  </si>
  <si>
    <t>210406</t>
  </si>
  <si>
    <t>11.05.04</t>
  </si>
  <si>
    <t>220301</t>
  </si>
  <si>
    <t>230201</t>
  </si>
  <si>
    <t>1.2.</t>
  </si>
  <si>
    <t>1.2.1.</t>
  </si>
  <si>
    <t>Образовательные программы высшего образования</t>
  </si>
  <si>
    <t>1.2.2.</t>
  </si>
  <si>
    <t>1.2.3.</t>
  </si>
  <si>
    <t>1.2.4.</t>
  </si>
  <si>
    <t>Программы подготовки научно-педагогических кадров в аспирантуре по отраслям наук</t>
  </si>
  <si>
    <t>4г.</t>
  </si>
  <si>
    <t>3г.</t>
  </si>
  <si>
    <t>ОАД</t>
  </si>
  <si>
    <t>Физико-математические науки</t>
  </si>
  <si>
    <t>01.00.00</t>
  </si>
  <si>
    <t>Технические науки</t>
  </si>
  <si>
    <t>05.00.00</t>
  </si>
  <si>
    <t>Исторические науки</t>
  </si>
  <si>
    <t>07.00.00</t>
  </si>
  <si>
    <t>Экономические науки</t>
  </si>
  <si>
    <t>08.00.00</t>
  </si>
  <si>
    <t>Политические науки</t>
  </si>
  <si>
    <t>23.00.00</t>
  </si>
  <si>
    <t xml:space="preserve">Стоимость образовательных услуг по основным образовательным программам в сфере высшего и среднего </t>
  </si>
  <si>
    <t xml:space="preserve">профессионального образования для обучающихся на 2 и последующих курсах обучения </t>
  </si>
  <si>
    <t>Приложение 1</t>
  </si>
  <si>
    <t>УТВЕРЖДЕНО</t>
  </si>
  <si>
    <t>приказом от «___»__ 2014 года № ____</t>
  </si>
  <si>
    <t>заочная (индивидуальный учебный план)</t>
  </si>
  <si>
    <t>3 г. 2 м. (индивидуальный учебный план)</t>
  </si>
  <si>
    <t xml:space="preserve">Радиотехника </t>
  </si>
  <si>
    <t>очная (прикладной бакалавриат)</t>
  </si>
  <si>
    <t>индивидуальный учебный план</t>
  </si>
  <si>
    <t>очная (академический бакалавриат)</t>
  </si>
  <si>
    <t>10.04.01</t>
  </si>
  <si>
    <t>42.04.01</t>
  </si>
  <si>
    <t>11.04.02</t>
  </si>
  <si>
    <t>15.04.04</t>
  </si>
  <si>
    <t>09.04.02</t>
  </si>
  <si>
    <t>27.04.01</t>
  </si>
  <si>
    <t>11.04.01</t>
  </si>
  <si>
    <t>Политические науки и регионоведение</t>
  </si>
  <si>
    <t>41.06.01</t>
  </si>
  <si>
    <t>Исторические науки и археология</t>
  </si>
  <si>
    <t>46.06.01</t>
  </si>
  <si>
    <t>38.06.01</t>
  </si>
  <si>
    <t>Экономика</t>
  </si>
  <si>
    <t>01.06.01</t>
  </si>
  <si>
    <t>Математика и механика</t>
  </si>
  <si>
    <t>03.06.01</t>
  </si>
  <si>
    <t>Физика и астрономия</t>
  </si>
  <si>
    <t>09.06.01</t>
  </si>
  <si>
    <t>10.06.01</t>
  </si>
  <si>
    <t>11.06.01</t>
  </si>
  <si>
    <t>Электроника, радиотехника и связь</t>
  </si>
  <si>
    <t>3 г.6 м.</t>
  </si>
  <si>
    <t>3 г.10 м.</t>
  </si>
  <si>
    <t>очная (индивидуальный учебный план)</t>
  </si>
  <si>
    <t>2 г. 6 мес.</t>
  </si>
  <si>
    <t>2 г.10 м.</t>
  </si>
  <si>
    <t>3 г. 6 м.</t>
  </si>
  <si>
    <t>09.02.01</t>
  </si>
  <si>
    <t>Компьютерные системы и комплексы</t>
  </si>
  <si>
    <t>2 г.6 м.</t>
  </si>
  <si>
    <t>2 г. 10 м.</t>
  </si>
  <si>
    <t>27.03.04</t>
  </si>
  <si>
    <t>Управление в технических системах</t>
  </si>
  <si>
    <t>1.1. Образовательные программы среднего профессионального образования</t>
  </si>
  <si>
    <t>Раздел 1. Основные образовательные программы</t>
  </si>
  <si>
    <t>Образовательные программы среднего профессионального образования</t>
  </si>
  <si>
    <t>1.1.</t>
  </si>
  <si>
    <t xml:space="preserve">очная </t>
  </si>
  <si>
    <t xml:space="preserve"> </t>
  </si>
  <si>
    <t>2 г.</t>
  </si>
  <si>
    <t>заочное</t>
  </si>
  <si>
    <t>2,5 г.</t>
  </si>
  <si>
    <t>АКТ (ф) СПбГУТ</t>
  </si>
  <si>
    <t>2 г. 6 м.</t>
  </si>
  <si>
    <t>1 г.10 м.</t>
  </si>
  <si>
    <t>очная (базовая)</t>
  </si>
  <si>
    <t>очная (углубленная подготовка)</t>
  </si>
  <si>
    <t>Место оказания услуги: г. Смоленск</t>
  </si>
  <si>
    <t>Стоимость платных образовательным услуг</t>
  </si>
  <si>
    <t>для продолжающих обучение на 2 и последующих курсах граждан РФ, без учета НДС</t>
  </si>
  <si>
    <t>27.04.04</t>
  </si>
  <si>
    <t>3 г. 10 м.</t>
  </si>
  <si>
    <t>4 г.                         ускоренное обучение</t>
  </si>
  <si>
    <t>ОВПО ИНО</t>
  </si>
  <si>
    <t>4 г. (одновременное второе ВПО)</t>
  </si>
  <si>
    <t>Срок освоения программы (продолжитель-ность обучения)</t>
  </si>
  <si>
    <t>1 курс 17-18</t>
  </si>
  <si>
    <t>2 курс 17-18</t>
  </si>
  <si>
    <t>3 курс 17-18</t>
  </si>
  <si>
    <t>4 курс 17-18</t>
  </si>
  <si>
    <t>удалить</t>
  </si>
  <si>
    <t>на 2018/2019 учебный год</t>
  </si>
  <si>
    <t>ЦЭУБИ</t>
  </si>
  <si>
    <t>Программы прикладного бакалавриата</t>
  </si>
  <si>
    <t>Программы академического бакалавриата</t>
  </si>
  <si>
    <t>нет</t>
  </si>
  <si>
    <t>ФФП</t>
  </si>
  <si>
    <t>Стоимость за семестр для обучающихся на курсе,                       тыс. руб.</t>
  </si>
  <si>
    <t>Приложение № 1</t>
  </si>
  <si>
    <t xml:space="preserve">Экология и природопользование </t>
  </si>
  <si>
    <t>3 г. (индивидуальный учебный план)</t>
  </si>
  <si>
    <t>очно-заочная (индивидуальный учебный план)</t>
  </si>
  <si>
    <t>4 г. (индивидуальный учебный план)</t>
  </si>
  <si>
    <t>4 г.10 м.</t>
  </si>
  <si>
    <t>3 г. 8 м.</t>
  </si>
  <si>
    <t>3 г. 2 м.</t>
  </si>
  <si>
    <t>приказом от 28.04.2018 № 266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</si>
</sst>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10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3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617">
    <xf numFmtId="0" fontId="0" fillId="0" borderId="0" xfId="0"/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4" fontId="1" fillId="0" borderId="0" xfId="0" applyNumberFormat="1" applyFont="1"/>
    <xf numFmtId="2" fontId="1" fillId="0" borderId="0" xfId="0" applyNumberFormat="1" applyFont="1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4" fontId="2" fillId="6" borderId="12" xfId="0" applyNumberFormat="1" applyFont="1" applyFill="1" applyBorder="1" applyAlignment="1">
      <alignment horizontal="center" vertical="center" wrapText="1"/>
    </xf>
    <xf numFmtId="2" fontId="2" fillId="6" borderId="12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4" fontId="1" fillId="3" borderId="5" xfId="0" applyNumberFormat="1" applyFont="1" applyFill="1" applyBorder="1" applyAlignment="1">
      <alignment horizontal="center" vertical="center" wrapText="1"/>
    </xf>
    <xf numFmtId="49" fontId="5" fillId="5" borderId="5" xfId="0" applyNumberFormat="1" applyFont="1" applyFill="1" applyBorder="1" applyAlignment="1">
      <alignment vertical="center" wrapText="1"/>
    </xf>
    <xf numFmtId="0" fontId="5" fillId="5" borderId="5" xfId="0" applyFont="1" applyFill="1" applyBorder="1" applyAlignment="1">
      <alignment vertical="center" wrapText="1"/>
    </xf>
    <xf numFmtId="0" fontId="5" fillId="5" borderId="5" xfId="0" applyFont="1" applyFill="1" applyBorder="1" applyAlignment="1">
      <alignment horizontal="center" vertical="center" wrapText="1"/>
    </xf>
    <xf numFmtId="4" fontId="5" fillId="5" borderId="5" xfId="0" applyNumberFormat="1" applyFont="1" applyFill="1" applyBorder="1" applyAlignment="1">
      <alignment horizontal="center" vertical="center" wrapText="1"/>
    </xf>
    <xf numFmtId="2" fontId="5" fillId="5" borderId="5" xfId="0" applyNumberFormat="1" applyFont="1" applyFill="1" applyBorder="1" applyAlignment="1">
      <alignment horizontal="center" vertical="center" wrapText="1"/>
    </xf>
    <xf numFmtId="0" fontId="5" fillId="5" borderId="0" xfId="0" applyFont="1" applyFill="1"/>
    <xf numFmtId="4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left" vertical="center" wrapText="1"/>
    </xf>
    <xf numFmtId="49" fontId="1" fillId="0" borderId="5" xfId="0" applyNumberFormat="1" applyFont="1" applyFill="1" applyBorder="1" applyAlignment="1">
      <alignment horizontal="left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4" fontId="7" fillId="0" borderId="5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4" fontId="8" fillId="2" borderId="12" xfId="0" applyNumberFormat="1" applyFont="1" applyFill="1" applyBorder="1" applyAlignment="1">
      <alignment horizontal="center" vertical="center" wrapText="1"/>
    </xf>
    <xf numFmtId="2" fontId="8" fillId="2" borderId="12" xfId="0" applyNumberFormat="1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wrapText="1"/>
    </xf>
    <xf numFmtId="2" fontId="1" fillId="0" borderId="5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/>
    <xf numFmtId="0" fontId="2" fillId="0" borderId="5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49" fontId="1" fillId="0" borderId="5" xfId="0" applyNumberFormat="1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14" fontId="1" fillId="0" borderId="5" xfId="0" applyNumberFormat="1" applyFont="1" applyBorder="1" applyAlignment="1">
      <alignment vertical="center" wrapText="1"/>
    </xf>
    <xf numFmtId="14" fontId="1" fillId="0" borderId="5" xfId="0" applyNumberFormat="1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9" fillId="0" borderId="0" xfId="0" applyFont="1"/>
    <xf numFmtId="4" fontId="1" fillId="7" borderId="5" xfId="0" applyNumberFormat="1" applyFont="1" applyFill="1" applyBorder="1" applyAlignment="1">
      <alignment horizontal="center" vertical="center" wrapText="1"/>
    </xf>
    <xf numFmtId="2" fontId="9" fillId="0" borderId="0" xfId="0" applyNumberFormat="1" applyFont="1"/>
    <xf numFmtId="0" fontId="10" fillId="5" borderId="0" xfId="0" applyFont="1" applyFill="1"/>
    <xf numFmtId="0" fontId="7" fillId="0" borderId="0" xfId="0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5" xfId="0" applyFont="1" applyBorder="1"/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4" fontId="9" fillId="0" borderId="0" xfId="0" applyNumberFormat="1" applyFont="1"/>
    <xf numFmtId="2" fontId="1" fillId="0" borderId="5" xfId="0" applyNumberFormat="1" applyFont="1" applyBorder="1"/>
    <xf numFmtId="0" fontId="1" fillId="0" borderId="5" xfId="0" applyFont="1" applyBorder="1" applyAlignment="1">
      <alignment vertical="center"/>
    </xf>
    <xf numFmtId="4" fontId="1" fillId="0" borderId="5" xfId="0" applyNumberFormat="1" applyFont="1" applyBorder="1"/>
    <xf numFmtId="0" fontId="2" fillId="0" borderId="5" xfId="0" applyFont="1" applyBorder="1" applyAlignment="1">
      <alignment vertical="center"/>
    </xf>
    <xf numFmtId="4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2" fillId="8" borderId="5" xfId="0" applyNumberFormat="1" applyFont="1" applyFill="1" applyBorder="1" applyAlignment="1">
      <alignment horizontal="center" vertical="center" wrapText="1"/>
    </xf>
    <xf numFmtId="2" fontId="2" fillId="8" borderId="5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9" fillId="0" borderId="0" xfId="0" applyFont="1"/>
    <xf numFmtId="2" fontId="1" fillId="0" borderId="5" xfId="0" applyNumberFormat="1" applyFont="1" applyBorder="1" applyAlignment="1">
      <alignment vertical="center" wrapText="1"/>
    </xf>
    <xf numFmtId="49" fontId="1" fillId="0" borderId="5" xfId="0" applyNumberFormat="1" applyFont="1" applyBorder="1" applyAlignment="1">
      <alignment vertical="center"/>
    </xf>
    <xf numFmtId="2" fontId="1" fillId="0" borderId="5" xfId="0" applyNumberFormat="1" applyFont="1" applyBorder="1" applyAlignment="1">
      <alignment horizontal="center" vertical="center"/>
    </xf>
    <xf numFmtId="0" fontId="1" fillId="0" borderId="0" xfId="0" applyFont="1"/>
    <xf numFmtId="0" fontId="1" fillId="0" borderId="0" xfId="0" applyFont="1"/>
    <xf numFmtId="49" fontId="2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49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" fillId="0" borderId="0" xfId="0" applyNumberFormat="1" applyFont="1" applyBorder="1"/>
    <xf numFmtId="2" fontId="1" fillId="0" borderId="0" xfId="0" applyNumberFormat="1" applyFont="1" applyBorder="1"/>
    <xf numFmtId="2" fontId="1" fillId="0" borderId="5" xfId="0" applyNumberFormat="1" applyFont="1" applyFill="1" applyBorder="1" applyAlignment="1">
      <alignment horizontal="center" vertical="center" wrapText="1"/>
    </xf>
    <xf numFmtId="0" fontId="1" fillId="4" borderId="0" xfId="0" applyFont="1" applyFill="1"/>
    <xf numFmtId="0" fontId="16" fillId="0" borderId="0" xfId="0" applyFont="1"/>
    <xf numFmtId="49" fontId="1" fillId="0" borderId="5" xfId="0" applyNumberFormat="1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14" fontId="1" fillId="0" borderId="5" xfId="0" applyNumberFormat="1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14" fontId="1" fillId="0" borderId="5" xfId="0" applyNumberFormat="1" applyFont="1" applyBorder="1" applyAlignment="1">
      <alignment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9" fontId="15" fillId="0" borderId="0" xfId="0" applyNumberFormat="1" applyFont="1" applyAlignment="1">
      <alignment vertical="center"/>
    </xf>
    <xf numFmtId="2" fontId="1" fillId="0" borderId="5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1" fillId="0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31" xfId="0" applyFont="1" applyFill="1" applyBorder="1" applyAlignment="1">
      <alignment horizontal="center" vertical="center" wrapText="1"/>
    </xf>
    <xf numFmtId="0" fontId="1" fillId="4" borderId="32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4" borderId="33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33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4" fontId="1" fillId="9" borderId="0" xfId="0" applyNumberFormat="1" applyFont="1" applyFill="1"/>
    <xf numFmtId="4" fontId="2" fillId="9" borderId="0" xfId="0" applyNumberFormat="1" applyFont="1" applyFill="1" applyAlignment="1">
      <alignment horizontal="center" vertical="center"/>
    </xf>
    <xf numFmtId="4" fontId="2" fillId="9" borderId="5" xfId="0" applyNumberFormat="1" applyFont="1" applyFill="1" applyBorder="1" applyAlignment="1">
      <alignment horizontal="center" vertical="center" wrapText="1"/>
    </xf>
    <xf numFmtId="4" fontId="1" fillId="9" borderId="5" xfId="0" applyNumberFormat="1" applyFont="1" applyFill="1" applyBorder="1" applyAlignment="1">
      <alignment horizontal="center" vertical="center" wrapText="1"/>
    </xf>
    <xf numFmtId="2" fontId="2" fillId="9" borderId="5" xfId="0" applyNumberFormat="1" applyFont="1" applyFill="1" applyBorder="1" applyAlignment="1">
      <alignment horizontal="center" vertical="center" wrapText="1"/>
    </xf>
    <xf numFmtId="4" fontId="5" fillId="9" borderId="5" xfId="0" applyNumberFormat="1" applyFont="1" applyFill="1" applyBorder="1" applyAlignment="1">
      <alignment horizontal="center" vertical="center" wrapText="1"/>
    </xf>
    <xf numFmtId="4" fontId="1" fillId="9" borderId="5" xfId="0" applyNumberFormat="1" applyFont="1" applyFill="1" applyBorder="1" applyAlignment="1">
      <alignment horizontal="center" vertical="center"/>
    </xf>
    <xf numFmtId="4" fontId="7" fillId="9" borderId="5" xfId="0" applyNumberFormat="1" applyFont="1" applyFill="1" applyBorder="1" applyAlignment="1">
      <alignment horizontal="center" vertical="center"/>
    </xf>
    <xf numFmtId="4" fontId="8" fillId="9" borderId="0" xfId="0" applyNumberFormat="1" applyFont="1" applyFill="1" applyAlignment="1">
      <alignment horizontal="center" vertical="center"/>
    </xf>
    <xf numFmtId="4" fontId="8" fillId="9" borderId="12" xfId="0" applyNumberFormat="1" applyFont="1" applyFill="1" applyBorder="1" applyAlignment="1">
      <alignment horizontal="center" vertical="center" wrapText="1"/>
    </xf>
    <xf numFmtId="4" fontId="1" fillId="9" borderId="5" xfId="0" applyNumberFormat="1" applyFont="1" applyFill="1" applyBorder="1" applyAlignment="1">
      <alignment horizontal="center" wrapText="1"/>
    </xf>
    <xf numFmtId="4" fontId="2" fillId="9" borderId="12" xfId="0" applyNumberFormat="1" applyFont="1" applyFill="1" applyBorder="1" applyAlignment="1">
      <alignment horizontal="center" vertical="center" wrapText="1"/>
    </xf>
    <xf numFmtId="2" fontId="1" fillId="9" borderId="0" xfId="0" applyNumberFormat="1" applyFont="1" applyFill="1"/>
    <xf numFmtId="2" fontId="2" fillId="9" borderId="0" xfId="0" applyNumberFormat="1" applyFont="1" applyFill="1" applyAlignment="1">
      <alignment horizontal="center" vertical="center"/>
    </xf>
    <xf numFmtId="2" fontId="5" fillId="9" borderId="5" xfId="0" applyNumberFormat="1" applyFont="1" applyFill="1" applyBorder="1" applyAlignment="1">
      <alignment horizontal="center" vertical="center" wrapText="1"/>
    </xf>
    <xf numFmtId="2" fontId="6" fillId="9" borderId="5" xfId="0" applyNumberFormat="1" applyFont="1" applyFill="1" applyBorder="1" applyAlignment="1">
      <alignment horizontal="center" vertical="center" wrapText="1"/>
    </xf>
    <xf numFmtId="2" fontId="7" fillId="9" borderId="5" xfId="0" applyNumberFormat="1" applyFont="1" applyFill="1" applyBorder="1" applyAlignment="1">
      <alignment horizontal="center" vertical="center"/>
    </xf>
    <xf numFmtId="2" fontId="8" fillId="9" borderId="0" xfId="0" applyNumberFormat="1" applyFont="1" applyFill="1" applyAlignment="1">
      <alignment horizontal="center" vertical="center"/>
    </xf>
    <xf numFmtId="2" fontId="8" fillId="9" borderId="12" xfId="0" applyNumberFormat="1" applyFont="1" applyFill="1" applyBorder="1" applyAlignment="1">
      <alignment horizontal="center" vertical="center" wrapText="1"/>
    </xf>
    <xf numFmtId="2" fontId="1" fillId="9" borderId="5" xfId="0" applyNumberFormat="1" applyFont="1" applyFill="1" applyBorder="1" applyAlignment="1">
      <alignment horizontal="center" wrapText="1"/>
    </xf>
    <xf numFmtId="0" fontId="1" fillId="9" borderId="5" xfId="0" applyFont="1" applyFill="1" applyBorder="1"/>
    <xf numFmtId="2" fontId="2" fillId="9" borderId="12" xfId="0" applyNumberFormat="1" applyFont="1" applyFill="1" applyBorder="1" applyAlignment="1">
      <alignment horizontal="center" vertical="center" wrapText="1"/>
    </xf>
    <xf numFmtId="2" fontId="1" fillId="9" borderId="5" xfId="0" applyNumberFormat="1" applyFont="1" applyFill="1" applyBorder="1" applyAlignment="1">
      <alignment horizontal="center" vertical="center"/>
    </xf>
    <xf numFmtId="2" fontId="1" fillId="9" borderId="0" xfId="0" applyNumberFormat="1" applyFont="1" applyFill="1" applyAlignment="1">
      <alignment horizontal="center" vertical="center"/>
    </xf>
    <xf numFmtId="0" fontId="1" fillId="9" borderId="0" xfId="0" applyFont="1" applyFill="1"/>
    <xf numFmtId="0" fontId="2" fillId="9" borderId="0" xfId="0" applyFont="1" applyFill="1" applyAlignment="1">
      <alignment horizontal="center" vertical="center"/>
    </xf>
    <xf numFmtId="0" fontId="2" fillId="9" borderId="5" xfId="0" applyFont="1" applyFill="1" applyBorder="1" applyAlignment="1">
      <alignment horizontal="center" vertical="center" wrapText="1"/>
    </xf>
    <xf numFmtId="0" fontId="1" fillId="9" borderId="5" xfId="0" applyFont="1" applyFill="1" applyBorder="1" applyAlignment="1">
      <alignment horizontal="center" vertical="center" wrapText="1"/>
    </xf>
    <xf numFmtId="0" fontId="1" fillId="9" borderId="8" xfId="0" applyFont="1" applyFill="1" applyBorder="1" applyAlignment="1">
      <alignment horizontal="center" vertical="center" wrapText="1"/>
    </xf>
    <xf numFmtId="0" fontId="1" fillId="9" borderId="31" xfId="0" applyFont="1" applyFill="1" applyBorder="1" applyAlignment="1">
      <alignment horizontal="center" vertical="center" wrapText="1"/>
    </xf>
    <xf numFmtId="0" fontId="1" fillId="9" borderId="32" xfId="0" applyFont="1" applyFill="1" applyBorder="1" applyAlignment="1">
      <alignment horizontal="center" vertical="center" wrapText="1"/>
    </xf>
    <xf numFmtId="0" fontId="1" fillId="9" borderId="33" xfId="0" applyFont="1" applyFill="1" applyBorder="1" applyAlignment="1">
      <alignment horizontal="center" vertical="center" wrapText="1"/>
    </xf>
    <xf numFmtId="0" fontId="1" fillId="9" borderId="9" xfId="0" applyFont="1" applyFill="1" applyBorder="1" applyAlignment="1">
      <alignment horizontal="center" vertical="center" wrapText="1"/>
    </xf>
    <xf numFmtId="0" fontId="1" fillId="9" borderId="24" xfId="0" applyFont="1" applyFill="1" applyBorder="1" applyAlignment="1">
      <alignment horizontal="center" vertical="center" wrapText="1"/>
    </xf>
    <xf numFmtId="0" fontId="5" fillId="9" borderId="5" xfId="0" applyFont="1" applyFill="1" applyBorder="1" applyAlignment="1">
      <alignment horizontal="center" vertical="center" wrapText="1"/>
    </xf>
    <xf numFmtId="0" fontId="7" fillId="9" borderId="5" xfId="0" applyFont="1" applyFill="1" applyBorder="1" applyAlignment="1">
      <alignment horizontal="center" vertical="center"/>
    </xf>
    <xf numFmtId="0" fontId="8" fillId="9" borderId="0" xfId="0" applyFont="1" applyFill="1" applyAlignment="1">
      <alignment horizontal="center" vertical="center"/>
    </xf>
    <xf numFmtId="0" fontId="8" fillId="9" borderId="19" xfId="0" applyFont="1" applyFill="1" applyBorder="1" applyAlignment="1">
      <alignment horizontal="center" vertical="center" wrapText="1"/>
    </xf>
    <xf numFmtId="0" fontId="8" fillId="9" borderId="28" xfId="0" applyFont="1" applyFill="1" applyBorder="1" applyAlignment="1">
      <alignment horizontal="center" vertical="center" wrapText="1"/>
    </xf>
    <xf numFmtId="0" fontId="8" fillId="9" borderId="14" xfId="0" applyFont="1" applyFill="1" applyBorder="1" applyAlignment="1">
      <alignment horizontal="center" vertical="center" wrapText="1"/>
    </xf>
    <xf numFmtId="0" fontId="1" fillId="9" borderId="5" xfId="0" applyFont="1" applyFill="1" applyBorder="1" applyAlignment="1">
      <alignment horizontal="center" wrapText="1"/>
    </xf>
    <xf numFmtId="0" fontId="2" fillId="9" borderId="5" xfId="0" applyFont="1" applyFill="1" applyBorder="1" applyAlignment="1">
      <alignment horizontal="center" vertical="center"/>
    </xf>
    <xf numFmtId="4" fontId="1" fillId="9" borderId="5" xfId="0" applyNumberFormat="1" applyFont="1" applyFill="1" applyBorder="1"/>
    <xf numFmtId="4" fontId="2" fillId="9" borderId="5" xfId="0" applyNumberFormat="1" applyFont="1" applyFill="1" applyBorder="1" applyAlignment="1">
      <alignment horizontal="center" vertical="center"/>
    </xf>
    <xf numFmtId="2" fontId="1" fillId="9" borderId="5" xfId="0" applyNumberFormat="1" applyFont="1" applyFill="1" applyBorder="1"/>
    <xf numFmtId="2" fontId="2" fillId="9" borderId="5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2" fillId="2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" fontId="1" fillId="9" borderId="5" xfId="0" applyNumberFormat="1" applyFont="1" applyFill="1" applyBorder="1" applyAlignment="1">
      <alignment horizontal="center" vertical="center" wrapText="1"/>
    </xf>
    <xf numFmtId="2" fontId="1" fillId="9" borderId="5" xfId="0" applyNumberFormat="1" applyFont="1" applyFill="1" applyBorder="1" applyAlignment="1">
      <alignment horizontal="center" vertical="center" wrapText="1"/>
    </xf>
    <xf numFmtId="4" fontId="1" fillId="9" borderId="27" xfId="0" applyNumberFormat="1" applyFont="1" applyFill="1" applyBorder="1" applyAlignment="1">
      <alignment horizontal="center" vertical="center" wrapText="1"/>
    </xf>
    <xf numFmtId="2" fontId="1" fillId="9" borderId="9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4" fontId="1" fillId="4" borderId="27" xfId="0" applyNumberFormat="1" applyFont="1" applyFill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4" fontId="1" fillId="4" borderId="5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27" xfId="0" applyNumberFormat="1" applyFont="1" applyFill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2" fontId="1" fillId="0" borderId="5" xfId="0" applyNumberFormat="1" applyFont="1" applyFill="1" applyBorder="1"/>
    <xf numFmtId="4" fontId="1" fillId="0" borderId="0" xfId="0" applyNumberFormat="1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2" fillId="9" borderId="12" xfId="0" applyFont="1" applyFill="1" applyBorder="1" applyAlignment="1">
      <alignment horizontal="center" vertical="center" wrapText="1"/>
    </xf>
    <xf numFmtId="0" fontId="7" fillId="9" borderId="0" xfId="0" applyFont="1" applyFill="1" applyBorder="1" applyAlignment="1">
      <alignment horizontal="center" vertical="center"/>
    </xf>
    <xf numFmtId="0" fontId="9" fillId="9" borderId="0" xfId="0" applyFont="1" applyFill="1"/>
    <xf numFmtId="4" fontId="7" fillId="9" borderId="0" xfId="0" applyNumberFormat="1" applyFont="1" applyFill="1" applyBorder="1" applyAlignment="1">
      <alignment horizontal="center" vertical="center"/>
    </xf>
    <xf numFmtId="4" fontId="9" fillId="9" borderId="0" xfId="0" applyNumberFormat="1" applyFont="1" applyFill="1"/>
    <xf numFmtId="2" fontId="9" fillId="9" borderId="0" xfId="0" applyNumberFormat="1" applyFont="1" applyFill="1"/>
    <xf numFmtId="2" fontId="7" fillId="9" borderId="0" xfId="0" applyNumberFormat="1" applyFont="1" applyFill="1" applyBorder="1" applyAlignment="1">
      <alignment horizontal="center" vertical="center"/>
    </xf>
    <xf numFmtId="2" fontId="9" fillId="9" borderId="0" xfId="0" applyNumberFormat="1" applyFont="1" applyFill="1" applyAlignment="1">
      <alignment vertical="center"/>
    </xf>
    <xf numFmtId="0" fontId="9" fillId="9" borderId="5" xfId="0" applyFont="1" applyFill="1" applyBorder="1"/>
    <xf numFmtId="2" fontId="9" fillId="9" borderId="0" xfId="0" applyNumberFormat="1" applyFont="1" applyFill="1" applyAlignment="1">
      <alignment horizontal="center" vertical="center"/>
    </xf>
    <xf numFmtId="0" fontId="2" fillId="9" borderId="0" xfId="0" applyFont="1" applyFill="1" applyBorder="1" applyAlignment="1">
      <alignment horizontal="center" vertical="center" wrapText="1"/>
    </xf>
    <xf numFmtId="0" fontId="1" fillId="9" borderId="0" xfId="0" applyFont="1" applyFill="1" applyBorder="1"/>
    <xf numFmtId="4" fontId="1" fillId="9" borderId="0" xfId="0" applyNumberFormat="1" applyFont="1" applyFill="1" applyBorder="1"/>
    <xf numFmtId="2" fontId="1" fillId="9" borderId="0" xfId="0" applyNumberFormat="1" applyFont="1" applyFill="1" applyBorder="1"/>
    <xf numFmtId="49" fontId="1" fillId="0" borderId="9" xfId="0" applyNumberFormat="1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/>
    <xf numFmtId="0" fontId="1" fillId="9" borderId="9" xfId="0" applyFont="1" applyFill="1" applyBorder="1"/>
    <xf numFmtId="4" fontId="1" fillId="9" borderId="9" xfId="0" applyNumberFormat="1" applyFont="1" applyFill="1" applyBorder="1"/>
    <xf numFmtId="4" fontId="1" fillId="0" borderId="9" xfId="0" applyNumberFormat="1" applyFont="1" applyBorder="1"/>
    <xf numFmtId="2" fontId="1" fillId="9" borderId="9" xfId="0" applyNumberFormat="1" applyFont="1" applyFill="1" applyBorder="1"/>
    <xf numFmtId="2" fontId="1" fillId="0" borderId="9" xfId="0" applyNumberFormat="1" applyFont="1" applyBorder="1"/>
    <xf numFmtId="49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4" fontId="1" fillId="0" borderId="0" xfId="0" applyNumberFormat="1" applyFont="1" applyFill="1" applyBorder="1"/>
    <xf numFmtId="2" fontId="1" fillId="0" borderId="0" xfId="0" applyNumberFormat="1" applyFont="1" applyFill="1" applyBorder="1"/>
    <xf numFmtId="2" fontId="1" fillId="9" borderId="27" xfId="0" applyNumberFormat="1" applyFont="1" applyFill="1" applyBorder="1" applyAlignment="1">
      <alignment horizontal="center" vertical="center" wrapText="1"/>
    </xf>
    <xf numFmtId="2" fontId="5" fillId="9" borderId="27" xfId="0" applyNumberFormat="1" applyFont="1" applyFill="1" applyBorder="1" applyAlignment="1">
      <alignment horizontal="center" vertical="center" wrapText="1"/>
    </xf>
    <xf numFmtId="2" fontId="6" fillId="9" borderId="27" xfId="0" applyNumberFormat="1" applyFont="1" applyFill="1" applyBorder="1" applyAlignment="1">
      <alignment horizontal="center" vertical="center" wrapText="1"/>
    </xf>
    <xf numFmtId="2" fontId="7" fillId="9" borderId="27" xfId="0" applyNumberFormat="1" applyFont="1" applyFill="1" applyBorder="1" applyAlignment="1">
      <alignment horizontal="center" vertical="center"/>
    </xf>
    <xf numFmtId="2" fontId="8" fillId="9" borderId="35" xfId="0" applyNumberFormat="1" applyFont="1" applyFill="1" applyBorder="1" applyAlignment="1">
      <alignment horizontal="center" vertical="center" wrapText="1"/>
    </xf>
    <xf numFmtId="2" fontId="1" fillId="9" borderId="27" xfId="0" applyNumberFormat="1" applyFont="1" applyFill="1" applyBorder="1" applyAlignment="1">
      <alignment horizontal="center" wrapText="1"/>
    </xf>
    <xf numFmtId="2" fontId="2" fillId="9" borderId="35" xfId="0" applyNumberFormat="1" applyFont="1" applyFill="1" applyBorder="1" applyAlignment="1">
      <alignment horizontal="center" vertical="center" wrapText="1"/>
    </xf>
    <xf numFmtId="2" fontId="1" fillId="9" borderId="27" xfId="0" applyNumberFormat="1" applyFont="1" applyFill="1" applyBorder="1" applyAlignment="1">
      <alignment vertical="center" wrapText="1"/>
    </xf>
    <xf numFmtId="2" fontId="1" fillId="9" borderId="27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9" borderId="0" xfId="0" applyFont="1" applyFill="1" applyBorder="1" applyAlignment="1">
      <alignment horizontal="center" vertical="center"/>
    </xf>
    <xf numFmtId="4" fontId="2" fillId="9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2" fontId="2" fillId="9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vertical="center"/>
    </xf>
    <xf numFmtId="4" fontId="2" fillId="9" borderId="0" xfId="0" applyNumberFormat="1" applyFont="1" applyFill="1" applyBorder="1" applyAlignment="1">
      <alignment horizontal="center" vertical="center" wrapText="1"/>
    </xf>
    <xf numFmtId="2" fontId="2" fillId="9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9" borderId="0" xfId="0" applyFont="1" applyFill="1" applyBorder="1" applyAlignment="1">
      <alignment horizontal="center" vertical="center" wrapText="1"/>
    </xf>
    <xf numFmtId="4" fontId="1" fillId="9" borderId="0" xfId="0" applyNumberFormat="1" applyFont="1" applyFill="1" applyBorder="1" applyAlignment="1">
      <alignment horizontal="center" vertical="center" wrapText="1"/>
    </xf>
    <xf numFmtId="2" fontId="1" fillId="9" borderId="0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4" fontId="1" fillId="4" borderId="0" xfId="0" applyNumberFormat="1" applyFont="1" applyFill="1" applyBorder="1" applyAlignment="1">
      <alignment horizontal="center" vertical="center" wrapText="1"/>
    </xf>
    <xf numFmtId="4" fontId="1" fillId="3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49" fontId="5" fillId="5" borderId="0" xfId="0" applyNumberFormat="1" applyFont="1" applyFill="1" applyBorder="1" applyAlignment="1">
      <alignment vertical="center" wrapText="1"/>
    </xf>
    <xf numFmtId="0" fontId="5" fillId="5" borderId="0" xfId="0" applyFont="1" applyFill="1" applyBorder="1" applyAlignment="1">
      <alignment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5" fillId="9" borderId="0" xfId="0" applyFont="1" applyFill="1" applyBorder="1" applyAlignment="1">
      <alignment horizontal="center" vertical="center" wrapText="1"/>
    </xf>
    <xf numFmtId="4" fontId="5" fillId="9" borderId="0" xfId="0" applyNumberFormat="1" applyFont="1" applyFill="1" applyBorder="1" applyAlignment="1">
      <alignment horizontal="center" vertical="center" wrapText="1"/>
    </xf>
    <xf numFmtId="4" fontId="5" fillId="5" borderId="0" xfId="0" applyNumberFormat="1" applyFont="1" applyFill="1" applyBorder="1" applyAlignment="1">
      <alignment horizontal="center" vertical="center" wrapText="1"/>
    </xf>
    <xf numFmtId="2" fontId="5" fillId="9" borderId="0" xfId="0" applyNumberFormat="1" applyFont="1" applyFill="1" applyBorder="1" applyAlignment="1">
      <alignment horizontal="center" vertical="center" wrapText="1"/>
    </xf>
    <xf numFmtId="2" fontId="5" fillId="5" borderId="0" xfId="0" applyNumberFormat="1" applyFont="1" applyFill="1" applyBorder="1" applyAlignment="1">
      <alignment horizontal="center" vertical="center" wrapText="1"/>
    </xf>
    <xf numFmtId="4" fontId="1" fillId="9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2" fontId="6" fillId="9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9" borderId="0" xfId="0" applyFont="1" applyFill="1" applyBorder="1" applyAlignment="1">
      <alignment horizontal="center" vertical="center"/>
    </xf>
    <xf numFmtId="4" fontId="8" fillId="9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2" fontId="8" fillId="9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8" fillId="9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4" fontId="8" fillId="9" borderId="0" xfId="0" applyNumberFormat="1" applyFont="1" applyFill="1" applyBorder="1" applyAlignment="1">
      <alignment horizontal="center" vertical="center" wrapText="1"/>
    </xf>
    <xf numFmtId="4" fontId="8" fillId="2" borderId="0" xfId="0" applyNumberFormat="1" applyFont="1" applyFill="1" applyBorder="1" applyAlignment="1">
      <alignment horizontal="center" vertical="center" wrapText="1"/>
    </xf>
    <xf numFmtId="2" fontId="8" fillId="9" borderId="0" xfId="0" applyNumberFormat="1" applyFont="1" applyFill="1" applyBorder="1" applyAlignment="1">
      <alignment horizontal="center" vertical="center" wrapText="1"/>
    </xf>
    <xf numFmtId="2" fontId="8" fillId="2" borderId="0" xfId="0" applyNumberFormat="1" applyFont="1" applyFill="1" applyBorder="1" applyAlignment="1">
      <alignment horizontal="center" vertical="center" wrapText="1"/>
    </xf>
    <xf numFmtId="2" fontId="1" fillId="9" borderId="0" xfId="0" applyNumberFormat="1" applyFont="1" applyFill="1" applyBorder="1" applyAlignment="1">
      <alignment vertical="center"/>
    </xf>
    <xf numFmtId="2" fontId="1" fillId="0" borderId="0" xfId="0" applyNumberFormat="1" applyFont="1" applyBorder="1" applyAlignment="1">
      <alignment vertical="center"/>
    </xf>
    <xf numFmtId="4" fontId="1" fillId="9" borderId="0" xfId="0" applyNumberFormat="1" applyFont="1" applyFill="1" applyBorder="1" applyAlignment="1">
      <alignment horizontal="center" wrapText="1"/>
    </xf>
    <xf numFmtId="4" fontId="1" fillId="0" borderId="0" xfId="0" applyNumberFormat="1" applyFont="1" applyBorder="1" applyAlignment="1">
      <alignment horizontal="center" wrapText="1"/>
    </xf>
    <xf numFmtId="2" fontId="1" fillId="9" borderId="0" xfId="0" applyNumberFormat="1" applyFont="1" applyFill="1" applyBorder="1" applyAlignment="1">
      <alignment horizontal="center" wrapText="1"/>
    </xf>
    <xf numFmtId="2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9" borderId="0" xfId="0" applyFont="1" applyFill="1" applyBorder="1" applyAlignment="1">
      <alignment horizont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 vertical="center" wrapText="1"/>
    </xf>
    <xf numFmtId="0" fontId="1" fillId="9" borderId="0" xfId="0" applyFont="1" applyFill="1" applyBorder="1" applyAlignment="1">
      <alignment horizontal="center" vertical="center"/>
    </xf>
    <xf numFmtId="2" fontId="1" fillId="9" borderId="0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17" fillId="9" borderId="5" xfId="0" applyFont="1" applyFill="1" applyBorder="1" applyAlignment="1">
      <alignment horizontal="center" vertical="center" wrapText="1"/>
    </xf>
    <xf numFmtId="0" fontId="17" fillId="8" borderId="5" xfId="0" applyFont="1" applyFill="1" applyBorder="1" applyAlignment="1">
      <alignment horizontal="center" vertical="center" wrapText="1"/>
    </xf>
    <xf numFmtId="4" fontId="17" fillId="9" borderId="5" xfId="0" applyNumberFormat="1" applyFont="1" applyFill="1" applyBorder="1" applyAlignment="1">
      <alignment horizontal="center" vertical="center" wrapText="1"/>
    </xf>
    <xf numFmtId="4" fontId="17" fillId="8" borderId="5" xfId="0" applyNumberFormat="1" applyFont="1" applyFill="1" applyBorder="1" applyAlignment="1">
      <alignment horizontal="center" vertical="center" wrapText="1"/>
    </xf>
    <xf numFmtId="2" fontId="17" fillId="9" borderId="5" xfId="0" applyNumberFormat="1" applyFont="1" applyFill="1" applyBorder="1" applyAlignment="1">
      <alignment horizontal="center" vertical="center" wrapText="1"/>
    </xf>
    <xf numFmtId="2" fontId="17" fillId="8" borderId="5" xfId="0" applyNumberFormat="1" applyFont="1" applyFill="1" applyBorder="1" applyAlignment="1">
      <alignment horizontal="center" vertical="center" wrapText="1"/>
    </xf>
    <xf numFmtId="49" fontId="17" fillId="0" borderId="5" xfId="0" applyNumberFormat="1" applyFont="1" applyFill="1" applyBorder="1" applyAlignment="1">
      <alignment horizontal="center" vertical="center" wrapText="1"/>
    </xf>
    <xf numFmtId="14" fontId="18" fillId="5" borderId="5" xfId="0" applyNumberFormat="1" applyFont="1" applyFill="1" applyBorder="1" applyAlignment="1">
      <alignment vertical="center" wrapText="1"/>
    </xf>
    <xf numFmtId="0" fontId="18" fillId="0" borderId="5" xfId="0" applyFont="1" applyFill="1" applyBorder="1" applyAlignment="1">
      <alignment horizontal="center" vertical="center" wrapText="1"/>
    </xf>
    <xf numFmtId="2" fontId="18" fillId="0" borderId="5" xfId="0" applyNumberFormat="1" applyFont="1" applyFill="1" applyBorder="1" applyAlignment="1">
      <alignment horizontal="center" vertical="center" wrapText="1"/>
    </xf>
    <xf numFmtId="4" fontId="18" fillId="0" borderId="5" xfId="0" applyNumberFormat="1" applyFont="1" applyFill="1" applyBorder="1" applyAlignment="1">
      <alignment horizontal="center" vertical="center" wrapText="1"/>
    </xf>
    <xf numFmtId="49" fontId="18" fillId="0" borderId="5" xfId="0" applyNumberFormat="1" applyFont="1" applyFill="1" applyBorder="1" applyAlignment="1">
      <alignment vertical="center" wrapText="1"/>
    </xf>
    <xf numFmtId="49" fontId="18" fillId="5" borderId="5" xfId="0" applyNumberFormat="1" applyFont="1" applyFill="1" applyBorder="1" applyAlignment="1">
      <alignment horizontal="left" vertical="center" wrapText="1"/>
    </xf>
    <xf numFmtId="14" fontId="18" fillId="5" borderId="5" xfId="0" applyNumberFormat="1" applyFont="1" applyFill="1" applyBorder="1" applyAlignment="1">
      <alignment horizontal="left" vertical="center" wrapText="1"/>
    </xf>
    <xf numFmtId="49" fontId="17" fillId="8" borderId="5" xfId="0" applyNumberFormat="1" applyFont="1" applyFill="1" applyBorder="1" applyAlignment="1">
      <alignment horizontal="center" vertical="center" wrapText="1"/>
    </xf>
    <xf numFmtId="49" fontId="17" fillId="0" borderId="5" xfId="0" applyNumberFormat="1" applyFont="1" applyBorder="1" applyAlignment="1">
      <alignment horizontal="center" vertical="center"/>
    </xf>
    <xf numFmtId="0" fontId="18" fillId="0" borderId="5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center" vertical="center"/>
    </xf>
    <xf numFmtId="2" fontId="18" fillId="0" borderId="5" xfId="0" applyNumberFormat="1" applyFont="1" applyFill="1" applyBorder="1" applyAlignment="1">
      <alignment horizontal="center" vertical="center"/>
    </xf>
    <xf numFmtId="49" fontId="18" fillId="0" borderId="5" xfId="0" applyNumberFormat="1" applyFont="1" applyFill="1" applyBorder="1" applyAlignment="1">
      <alignment horizontal="center" vertical="center" wrapText="1"/>
    </xf>
    <xf numFmtId="164" fontId="18" fillId="0" borderId="5" xfId="0" applyNumberFormat="1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2" fontId="18" fillId="0" borderId="5" xfId="0" applyNumberFormat="1" applyFont="1" applyFill="1" applyBorder="1" applyAlignment="1">
      <alignment horizontal="center"/>
    </xf>
    <xf numFmtId="49" fontId="18" fillId="0" borderId="8" xfId="0" applyNumberFormat="1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vertical="center" wrapText="1"/>
    </xf>
    <xf numFmtId="4" fontId="20" fillId="0" borderId="5" xfId="0" applyNumberFormat="1" applyFont="1" applyFill="1" applyBorder="1" applyAlignment="1">
      <alignment horizontal="center" vertical="center" wrapText="1"/>
    </xf>
    <xf numFmtId="2" fontId="20" fillId="0" borderId="5" xfId="0" applyNumberFormat="1" applyFont="1" applyFill="1" applyBorder="1" applyAlignment="1">
      <alignment horizontal="center" vertical="center" wrapText="1"/>
    </xf>
    <xf numFmtId="49" fontId="21" fillId="0" borderId="5" xfId="0" applyNumberFormat="1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vertical="center" wrapText="1"/>
    </xf>
    <xf numFmtId="0" fontId="21" fillId="0" borderId="5" xfId="0" applyFont="1" applyFill="1" applyBorder="1" applyAlignment="1">
      <alignment horizontal="center" vertical="center" wrapText="1"/>
    </xf>
    <xf numFmtId="2" fontId="21" fillId="0" borderId="5" xfId="0" applyNumberFormat="1" applyFont="1" applyFill="1" applyBorder="1" applyAlignment="1">
      <alignment horizontal="center" vertical="center" wrapText="1"/>
    </xf>
    <xf numFmtId="4" fontId="21" fillId="0" borderId="5" xfId="0" applyNumberFormat="1" applyFont="1" applyFill="1" applyBorder="1" applyAlignment="1">
      <alignment horizontal="center" vertical="center" wrapText="1"/>
    </xf>
    <xf numFmtId="4" fontId="18" fillId="0" borderId="5" xfId="0" applyNumberFormat="1" applyFont="1" applyFill="1" applyBorder="1" applyAlignment="1">
      <alignment horizontal="center" vertical="center"/>
    </xf>
    <xf numFmtId="2" fontId="22" fillId="0" borderId="5" xfId="0" applyNumberFormat="1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/>
    </xf>
    <xf numFmtId="2" fontId="23" fillId="0" borderId="5" xfId="0" applyNumberFormat="1" applyFont="1" applyFill="1" applyBorder="1" applyAlignment="1">
      <alignment horizontal="center" vertical="center"/>
    </xf>
    <xf numFmtId="4" fontId="23" fillId="0" borderId="5" xfId="0" applyNumberFormat="1" applyFont="1" applyFill="1" applyBorder="1" applyAlignment="1">
      <alignment horizontal="center" vertical="center"/>
    </xf>
    <xf numFmtId="49" fontId="24" fillId="0" borderId="5" xfId="0" applyNumberFormat="1" applyFont="1" applyFill="1" applyBorder="1" applyAlignment="1">
      <alignment horizontal="center" vertical="center" wrapText="1"/>
    </xf>
    <xf numFmtId="49" fontId="17" fillId="0" borderId="5" xfId="0" applyNumberFormat="1" applyFont="1" applyBorder="1" applyAlignment="1">
      <alignment horizontal="center" vertical="center" wrapText="1"/>
    </xf>
    <xf numFmtId="49" fontId="18" fillId="0" borderId="5" xfId="0" applyNumberFormat="1" applyFont="1" applyBorder="1" applyAlignment="1">
      <alignment vertical="center" wrapText="1"/>
    </xf>
    <xf numFmtId="0" fontId="18" fillId="0" borderId="5" xfId="0" applyFont="1" applyBorder="1" applyAlignment="1">
      <alignment vertical="center" wrapText="1"/>
    </xf>
    <xf numFmtId="0" fontId="18" fillId="0" borderId="5" xfId="0" applyFont="1" applyBorder="1" applyAlignment="1">
      <alignment horizontal="center" vertical="center" wrapText="1"/>
    </xf>
    <xf numFmtId="2" fontId="18" fillId="9" borderId="5" xfId="0" applyNumberFormat="1" applyFont="1" applyFill="1" applyBorder="1" applyAlignment="1">
      <alignment horizontal="center" vertical="center" wrapText="1"/>
    </xf>
    <xf numFmtId="2" fontId="18" fillId="0" borderId="5" xfId="0" applyNumberFormat="1" applyFont="1" applyBorder="1" applyAlignment="1">
      <alignment horizontal="center" vertical="center" wrapText="1"/>
    </xf>
    <xf numFmtId="4" fontId="18" fillId="9" borderId="5" xfId="0" applyNumberFormat="1" applyFont="1" applyFill="1" applyBorder="1" applyAlignment="1">
      <alignment horizontal="center" vertical="center" wrapText="1"/>
    </xf>
    <xf numFmtId="4" fontId="18" fillId="0" borderId="5" xfId="0" applyNumberFormat="1" applyFont="1" applyBorder="1" applyAlignment="1">
      <alignment horizontal="center" vertical="center" wrapText="1"/>
    </xf>
    <xf numFmtId="4" fontId="21" fillId="9" borderId="5" xfId="0" applyNumberFormat="1" applyFont="1" applyFill="1" applyBorder="1" applyAlignment="1">
      <alignment horizontal="center" vertical="center" wrapText="1"/>
    </xf>
    <xf numFmtId="49" fontId="18" fillId="0" borderId="5" xfId="0" applyNumberFormat="1" applyFont="1" applyBorder="1" applyAlignment="1">
      <alignment horizontal="center" vertical="center" wrapText="1"/>
    </xf>
    <xf numFmtId="2" fontId="21" fillId="9" borderId="5" xfId="0" applyNumberFormat="1" applyFont="1" applyFill="1" applyBorder="1" applyAlignment="1">
      <alignment horizontal="center" vertical="center" wrapText="1"/>
    </xf>
    <xf numFmtId="2" fontId="21" fillId="0" borderId="5" xfId="0" applyNumberFormat="1" applyFont="1" applyBorder="1" applyAlignment="1">
      <alignment horizontal="center" vertical="center" wrapText="1"/>
    </xf>
    <xf numFmtId="0" fontId="18" fillId="9" borderId="5" xfId="0" applyFont="1" applyFill="1" applyBorder="1" applyAlignment="1">
      <alignment horizontal="center" vertical="center" wrapText="1"/>
    </xf>
    <xf numFmtId="49" fontId="18" fillId="0" borderId="5" xfId="0" applyNumberFormat="1" applyFont="1" applyBorder="1" applyAlignment="1">
      <alignment vertical="center"/>
    </xf>
    <xf numFmtId="0" fontId="18" fillId="0" borderId="5" xfId="0" applyFont="1" applyBorder="1" applyAlignment="1">
      <alignment horizontal="center" vertical="center"/>
    </xf>
    <xf numFmtId="0" fontId="24" fillId="9" borderId="5" xfId="0" applyFont="1" applyFill="1" applyBorder="1" applyAlignment="1">
      <alignment horizontal="center" vertical="center" wrapText="1"/>
    </xf>
    <xf numFmtId="0" fontId="24" fillId="8" borderId="5" xfId="0" applyFont="1" applyFill="1" applyBorder="1" applyAlignment="1">
      <alignment horizontal="center" vertical="center" wrapText="1"/>
    </xf>
    <xf numFmtId="4" fontId="24" fillId="9" borderId="5" xfId="0" applyNumberFormat="1" applyFont="1" applyFill="1" applyBorder="1" applyAlignment="1">
      <alignment horizontal="center" vertical="center" wrapText="1"/>
    </xf>
    <xf numFmtId="4" fontId="24" fillId="8" borderId="5" xfId="0" applyNumberFormat="1" applyFont="1" applyFill="1" applyBorder="1" applyAlignment="1">
      <alignment horizontal="center" vertical="center" wrapText="1"/>
    </xf>
    <xf numFmtId="2" fontId="24" fillId="9" borderId="5" xfId="0" applyNumberFormat="1" applyFont="1" applyFill="1" applyBorder="1" applyAlignment="1">
      <alignment horizontal="center" vertical="center" wrapText="1"/>
    </xf>
    <xf numFmtId="2" fontId="24" fillId="8" borderId="5" xfId="0" applyNumberFormat="1" applyFont="1" applyFill="1" applyBorder="1" applyAlignment="1">
      <alignment horizontal="center" vertical="center" wrapText="1"/>
    </xf>
    <xf numFmtId="49" fontId="18" fillId="0" borderId="5" xfId="0" applyNumberFormat="1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4" fontId="18" fillId="0" borderId="5" xfId="0" applyNumberFormat="1" applyFont="1" applyFill="1" applyBorder="1" applyAlignment="1">
      <alignment horizontal="center" vertical="center" wrapText="1"/>
    </xf>
    <xf numFmtId="2" fontId="18" fillId="0" borderId="5" xfId="0" applyNumberFormat="1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2" fontId="18" fillId="0" borderId="5" xfId="0" applyNumberFormat="1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/>
    </xf>
    <xf numFmtId="4" fontId="18" fillId="0" borderId="5" xfId="0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2" fontId="21" fillId="4" borderId="5" xfId="0" applyNumberFormat="1" applyFont="1" applyFill="1" applyBorder="1" applyAlignment="1">
      <alignment horizontal="center" vertical="center" wrapText="1"/>
    </xf>
    <xf numFmtId="2" fontId="18" fillId="4" borderId="5" xfId="0" applyNumberFormat="1" applyFont="1" applyFill="1" applyBorder="1" applyAlignment="1">
      <alignment horizontal="center" vertical="center" wrapText="1"/>
    </xf>
    <xf numFmtId="4" fontId="18" fillId="0" borderId="5" xfId="0" applyNumberFormat="1" applyFont="1" applyFill="1" applyBorder="1" applyAlignment="1">
      <alignment horizontal="center" vertical="center" wrapText="1"/>
    </xf>
    <xf numFmtId="2" fontId="18" fillId="0" borderId="5" xfId="0" applyNumberFormat="1" applyFont="1" applyFill="1" applyBorder="1" applyAlignment="1">
      <alignment horizontal="center" vertical="center" wrapText="1"/>
    </xf>
    <xf numFmtId="2" fontId="18" fillId="9" borderId="5" xfId="0" applyNumberFormat="1" applyFont="1" applyFill="1" applyBorder="1" applyAlignment="1">
      <alignment horizontal="center" vertical="center"/>
    </xf>
    <xf numFmtId="4" fontId="18" fillId="9" borderId="8" xfId="0" applyNumberFormat="1" applyFont="1" applyFill="1" applyBorder="1" applyAlignment="1">
      <alignment horizontal="center" vertical="center" wrapText="1"/>
    </xf>
    <xf numFmtId="2" fontId="18" fillId="9" borderId="8" xfId="0" applyNumberFormat="1" applyFont="1" applyFill="1" applyBorder="1" applyAlignment="1">
      <alignment horizontal="center" vertical="center" wrapText="1"/>
    </xf>
    <xf numFmtId="0" fontId="18" fillId="0" borderId="5" xfId="0" applyFont="1" applyBorder="1"/>
    <xf numFmtId="0" fontId="17" fillId="0" borderId="5" xfId="0" applyFont="1" applyBorder="1" applyAlignment="1">
      <alignment horizontal="center" vertical="center"/>
    </xf>
    <xf numFmtId="0" fontId="18" fillId="0" borderId="0" xfId="0" applyFont="1" applyFill="1" applyBorder="1"/>
    <xf numFmtId="0" fontId="18" fillId="0" borderId="0" xfId="0" applyFont="1" applyBorder="1"/>
    <xf numFmtId="0" fontId="18" fillId="0" borderId="9" xfId="0" applyFont="1" applyBorder="1"/>
    <xf numFmtId="0" fontId="18" fillId="0" borderId="5" xfId="0" applyFont="1" applyBorder="1" applyAlignment="1">
      <alignment horizontal="center" vertical="center" wrapText="1"/>
    </xf>
    <xf numFmtId="2" fontId="18" fillId="0" borderId="8" xfId="0" applyNumberFormat="1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49" fontId="18" fillId="0" borderId="5" xfId="0" applyNumberFormat="1" applyFont="1" applyFill="1" applyBorder="1" applyAlignment="1">
      <alignment vertical="center" wrapText="1"/>
    </xf>
    <xf numFmtId="14" fontId="18" fillId="5" borderId="5" xfId="0" applyNumberFormat="1" applyFont="1" applyFill="1" applyBorder="1" applyAlignment="1">
      <alignment vertical="center" wrapText="1"/>
    </xf>
    <xf numFmtId="0" fontId="18" fillId="5" borderId="5" xfId="0" applyFont="1" applyFill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" fontId="1" fillId="9" borderId="0" xfId="0" applyNumberFormat="1" applyFont="1" applyFill="1" applyBorder="1" applyAlignment="1">
      <alignment horizontal="center" vertical="center" wrapText="1"/>
    </xf>
    <xf numFmtId="2" fontId="1" fillId="9" borderId="27" xfId="0" applyNumberFormat="1" applyFont="1" applyFill="1" applyBorder="1" applyAlignment="1">
      <alignment horizontal="center" vertical="center" wrapText="1"/>
    </xf>
    <xf numFmtId="2" fontId="1" fillId="9" borderId="0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49" fontId="18" fillId="5" borderId="5" xfId="0" applyNumberFormat="1" applyFont="1" applyFill="1" applyBorder="1" applyAlignment="1">
      <alignment horizontal="left" vertical="center" wrapText="1"/>
    </xf>
    <xf numFmtId="14" fontId="18" fillId="5" borderId="5" xfId="0" applyNumberFormat="1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2" fontId="1" fillId="9" borderId="0" xfId="0" applyNumberFormat="1" applyFont="1" applyFill="1" applyBorder="1" applyAlignment="1">
      <alignment horizontal="center" vertical="center"/>
    </xf>
    <xf numFmtId="4" fontId="4" fillId="9" borderId="0" xfId="0" applyNumberFormat="1" applyFont="1" applyFill="1" applyBorder="1" applyAlignment="1">
      <alignment horizontal="center" vertical="center" wrapText="1"/>
    </xf>
    <xf numFmtId="2" fontId="4" fillId="9" borderId="0" xfId="0" applyNumberFormat="1" applyFont="1" applyFill="1" applyBorder="1" applyAlignment="1">
      <alignment horizontal="center" vertical="center" wrapText="1"/>
    </xf>
    <xf numFmtId="2" fontId="4" fillId="9" borderId="27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49" fontId="17" fillId="0" borderId="5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/>
    </xf>
    <xf numFmtId="0" fontId="17" fillId="0" borderId="5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2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7" fillId="8" borderId="5" xfId="0" applyFont="1" applyFill="1" applyBorder="1" applyAlignment="1">
      <alignment horizontal="center" vertical="center" wrapText="1"/>
    </xf>
    <xf numFmtId="49" fontId="17" fillId="8" borderId="5" xfId="0" applyNumberFormat="1" applyFont="1" applyFill="1" applyBorder="1" applyAlignment="1">
      <alignment horizontal="center" vertical="center" wrapText="1"/>
    </xf>
    <xf numFmtId="0" fontId="19" fillId="5" borderId="5" xfId="0" applyFont="1" applyFill="1" applyBorder="1" applyAlignment="1">
      <alignment horizontal="left" vertical="center" wrapText="1"/>
    </xf>
    <xf numFmtId="49" fontId="18" fillId="0" borderId="8" xfId="0" applyNumberFormat="1" applyFont="1" applyFill="1" applyBorder="1" applyAlignment="1">
      <alignment horizontal="center" vertical="center"/>
    </xf>
    <xf numFmtId="49" fontId="18" fillId="0" borderId="9" xfId="0" applyNumberFormat="1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left" vertical="center" wrapText="1"/>
    </xf>
    <xf numFmtId="0" fontId="18" fillId="0" borderId="9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49" fontId="18" fillId="0" borderId="8" xfId="0" applyNumberFormat="1" applyFont="1" applyFill="1" applyBorder="1" applyAlignment="1">
      <alignment horizontal="center" vertical="center" wrapText="1"/>
    </xf>
    <xf numFmtId="49" fontId="18" fillId="0" borderId="9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Border="1" applyAlignment="1">
      <alignment vertical="center" wrapText="1"/>
    </xf>
    <xf numFmtId="14" fontId="1" fillId="0" borderId="5" xfId="0" applyNumberFormat="1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14" fontId="1" fillId="0" borderId="5" xfId="0" applyNumberFormat="1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2" fillId="8" borderId="5" xfId="0" applyFont="1" applyFill="1" applyBorder="1" applyAlignment="1">
      <alignment horizontal="center" vertical="center" wrapText="1"/>
    </xf>
    <xf numFmtId="49" fontId="2" fillId="8" borderId="5" xfId="0" applyNumberFormat="1" applyFont="1" applyFill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8" borderId="26" xfId="0" applyFont="1" applyFill="1" applyBorder="1" applyAlignment="1">
      <alignment horizontal="center" vertical="center" wrapText="1"/>
    </xf>
    <xf numFmtId="0" fontId="17" fillId="8" borderId="30" xfId="0" applyFont="1" applyFill="1" applyBorder="1" applyAlignment="1">
      <alignment horizontal="center" vertical="center" wrapText="1"/>
    </xf>
    <xf numFmtId="0" fontId="17" fillId="8" borderId="27" xfId="0" applyFont="1" applyFill="1" applyBorder="1" applyAlignment="1">
      <alignment horizontal="center" vertical="center" wrapText="1"/>
    </xf>
    <xf numFmtId="4" fontId="18" fillId="0" borderId="8" xfId="0" applyNumberFormat="1" applyFont="1" applyFill="1" applyBorder="1" applyAlignment="1">
      <alignment horizontal="center" vertical="center" wrapText="1"/>
    </xf>
    <xf numFmtId="4" fontId="18" fillId="0" borderId="9" xfId="0" applyNumberFormat="1" applyFont="1" applyFill="1" applyBorder="1" applyAlignment="1">
      <alignment horizontal="center" vertical="center" wrapText="1"/>
    </xf>
    <xf numFmtId="49" fontId="17" fillId="0" borderId="26" xfId="0" applyNumberFormat="1" applyFont="1" applyFill="1" applyBorder="1" applyAlignment="1">
      <alignment horizontal="center" vertical="center" wrapText="1"/>
    </xf>
    <xf numFmtId="49" fontId="17" fillId="0" borderId="30" xfId="0" applyNumberFormat="1" applyFont="1" applyFill="1" applyBorder="1" applyAlignment="1">
      <alignment horizontal="center" vertical="center" wrapText="1"/>
    </xf>
    <xf numFmtId="49" fontId="17" fillId="0" borderId="27" xfId="0" applyNumberFormat="1" applyFont="1" applyFill="1" applyBorder="1" applyAlignment="1">
      <alignment horizontal="center" vertical="center" wrapText="1"/>
    </xf>
    <xf numFmtId="49" fontId="18" fillId="0" borderId="24" xfId="0" applyNumberFormat="1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left" vertical="center" wrapText="1"/>
    </xf>
    <xf numFmtId="49" fontId="18" fillId="0" borderId="5" xfId="0" applyNumberFormat="1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left" vertical="center" wrapText="1"/>
    </xf>
    <xf numFmtId="2" fontId="18" fillId="0" borderId="5" xfId="0" applyNumberFormat="1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2" fontId="18" fillId="0" borderId="8" xfId="0" applyNumberFormat="1" applyFont="1" applyFill="1" applyBorder="1" applyAlignment="1">
      <alignment horizontal="center" vertical="center" wrapText="1"/>
    </xf>
    <xf numFmtId="2" fontId="18" fillId="0" borderId="9" xfId="0" applyNumberFormat="1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/>
    </xf>
    <xf numFmtId="4" fontId="18" fillId="0" borderId="5" xfId="0" applyNumberFormat="1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vertical="center" wrapText="1"/>
    </xf>
    <xf numFmtId="4" fontId="20" fillId="0" borderId="8" xfId="0" applyNumberFormat="1" applyFont="1" applyFill="1" applyBorder="1" applyAlignment="1">
      <alignment horizontal="center" vertical="center" wrapText="1"/>
    </xf>
    <xf numFmtId="4" fontId="20" fillId="0" borderId="9" xfId="0" applyNumberFormat="1" applyFont="1" applyFill="1" applyBorder="1" applyAlignment="1">
      <alignment horizontal="center" vertical="center" wrapText="1"/>
    </xf>
    <xf numFmtId="2" fontId="20" fillId="0" borderId="8" xfId="0" applyNumberFormat="1" applyFont="1" applyFill="1" applyBorder="1" applyAlignment="1">
      <alignment horizontal="center" vertical="center" wrapText="1"/>
    </xf>
    <xf numFmtId="2" fontId="20" fillId="0" borderId="9" xfId="0" applyNumberFormat="1" applyFont="1" applyFill="1" applyBorder="1" applyAlignment="1">
      <alignment horizontal="center" vertical="center" wrapText="1"/>
    </xf>
    <xf numFmtId="2" fontId="20" fillId="0" borderId="5" xfId="0" applyNumberFormat="1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vertical="center" wrapText="1"/>
    </xf>
    <xf numFmtId="0" fontId="18" fillId="0" borderId="24" xfId="0" applyFont="1" applyFill="1" applyBorder="1" applyAlignment="1">
      <alignment vertical="center" wrapText="1"/>
    </xf>
    <xf numFmtId="0" fontId="18" fillId="0" borderId="9" xfId="0" applyFont="1" applyFill="1" applyBorder="1" applyAlignment="1">
      <alignment vertical="center" wrapText="1"/>
    </xf>
    <xf numFmtId="49" fontId="18" fillId="0" borderId="24" xfId="0" applyNumberFormat="1" applyFont="1" applyFill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49" fontId="18" fillId="0" borderId="5" xfId="0" applyNumberFormat="1" applyFont="1" applyBorder="1" applyAlignment="1">
      <alignment vertical="center" wrapText="1"/>
    </xf>
    <xf numFmtId="0" fontId="18" fillId="0" borderId="5" xfId="0" applyFont="1" applyBorder="1" applyAlignment="1">
      <alignment vertical="center" wrapText="1"/>
    </xf>
    <xf numFmtId="0" fontId="18" fillId="0" borderId="5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49" fontId="18" fillId="0" borderId="8" xfId="0" applyNumberFormat="1" applyFont="1" applyBorder="1" applyAlignment="1">
      <alignment horizontal="left" vertical="center" wrapText="1"/>
    </xf>
    <xf numFmtId="49" fontId="18" fillId="0" borderId="9" xfId="0" applyNumberFormat="1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vertical="center" wrapText="1"/>
    </xf>
    <xf numFmtId="49" fontId="1" fillId="0" borderId="9" xfId="0" applyNumberFormat="1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49" fontId="24" fillId="0" borderId="5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vertical="center" wrapText="1"/>
    </xf>
    <xf numFmtId="49" fontId="1" fillId="0" borderId="24" xfId="0" applyNumberFormat="1" applyFont="1" applyBorder="1" applyAlignment="1">
      <alignment vertical="center" wrapText="1"/>
    </xf>
    <xf numFmtId="0" fontId="17" fillId="8" borderId="34" xfId="0" applyFont="1" applyFill="1" applyBorder="1" applyAlignment="1">
      <alignment horizontal="center" vertical="center" wrapText="1"/>
    </xf>
    <xf numFmtId="0" fontId="17" fillId="8" borderId="29" xfId="0" applyFont="1" applyFill="1" applyBorder="1" applyAlignment="1">
      <alignment horizontal="center" vertical="center" wrapText="1"/>
    </xf>
    <xf numFmtId="0" fontId="17" fillId="8" borderId="31" xfId="0" applyFont="1" applyFill="1" applyBorder="1" applyAlignment="1">
      <alignment horizontal="center" vertical="center" wrapText="1"/>
    </xf>
    <xf numFmtId="0" fontId="17" fillId="8" borderId="21" xfId="0" applyFont="1" applyFill="1" applyBorder="1" applyAlignment="1">
      <alignment horizontal="center" vertical="center" wrapText="1"/>
    </xf>
    <xf numFmtId="0" fontId="17" fillId="8" borderId="22" xfId="0" applyFont="1" applyFill="1" applyBorder="1" applyAlignment="1">
      <alignment horizontal="center" vertical="center" wrapText="1"/>
    </xf>
    <xf numFmtId="0" fontId="17" fillId="8" borderId="33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vertical="center" wrapText="1"/>
    </xf>
    <xf numFmtId="49" fontId="1" fillId="0" borderId="29" xfId="0" applyNumberFormat="1" applyFont="1" applyFill="1" applyBorder="1" applyAlignment="1">
      <alignment horizontal="left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center" vertical="center" wrapText="1"/>
    </xf>
    <xf numFmtId="49" fontId="8" fillId="2" borderId="15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left" vertical="center" wrapText="1"/>
    </xf>
    <xf numFmtId="49" fontId="1" fillId="0" borderId="24" xfId="0" applyNumberFormat="1" applyFont="1" applyBorder="1" applyAlignment="1">
      <alignment horizontal="left" vertical="center" wrapText="1"/>
    </xf>
    <xf numFmtId="49" fontId="1" fillId="0" borderId="9" xfId="0" applyNumberFormat="1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" fontId="4" fillId="9" borderId="5" xfId="0" applyNumberFormat="1" applyFont="1" applyFill="1" applyBorder="1" applyAlignment="1">
      <alignment horizontal="center" vertical="center" wrapText="1"/>
    </xf>
    <xf numFmtId="2" fontId="4" fillId="9" borderId="5" xfId="0" applyNumberFormat="1" applyFont="1" applyFill="1" applyBorder="1" applyAlignment="1">
      <alignment horizontal="center" vertical="center" wrapText="1"/>
    </xf>
    <xf numFmtId="4" fontId="4" fillId="9" borderId="27" xfId="0" applyNumberFormat="1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4" fontId="1" fillId="9" borderId="27" xfId="0" applyNumberFormat="1" applyFont="1" applyFill="1" applyBorder="1" applyAlignment="1">
      <alignment horizontal="center" vertical="center" wrapText="1"/>
    </xf>
    <xf numFmtId="2" fontId="1" fillId="9" borderId="8" xfId="0" applyNumberFormat="1" applyFont="1" applyFill="1" applyBorder="1" applyAlignment="1">
      <alignment horizontal="center" vertical="center"/>
    </xf>
    <xf numFmtId="2" fontId="1" fillId="9" borderId="9" xfId="0" applyNumberFormat="1" applyFont="1" applyFill="1" applyBorder="1" applyAlignment="1">
      <alignment horizontal="center" vertical="center"/>
    </xf>
    <xf numFmtId="2" fontId="1" fillId="9" borderId="5" xfId="0" applyNumberFormat="1" applyFont="1" applyFill="1" applyBorder="1" applyAlignment="1">
      <alignment horizontal="center" vertical="center" wrapText="1"/>
    </xf>
    <xf numFmtId="4" fontId="1" fillId="9" borderId="5" xfId="0" applyNumberFormat="1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2" fontId="1" fillId="9" borderId="8" xfId="0" applyNumberFormat="1" applyFont="1" applyFill="1" applyBorder="1" applyAlignment="1">
      <alignment horizontal="center" vertical="center" wrapText="1"/>
    </xf>
    <xf numFmtId="2" fontId="1" fillId="9" borderId="9" xfId="0" applyNumberFormat="1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3" fillId="6" borderId="10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49" fontId="2" fillId="6" borderId="4" xfId="0" applyNumberFormat="1" applyFont="1" applyFill="1" applyBorder="1" applyAlignment="1">
      <alignment horizontal="center" vertical="center" wrapText="1"/>
    </xf>
    <xf numFmtId="49" fontId="2" fillId="6" borderId="11" xfId="0" applyNumberFormat="1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49" fontId="18" fillId="0" borderId="5" xfId="0" applyNumberFormat="1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24" fillId="8" borderId="5" xfId="0" applyFont="1" applyFill="1" applyBorder="1" applyAlignment="1">
      <alignment horizontal="center" vertical="center" wrapText="1"/>
    </xf>
    <xf numFmtId="49" fontId="24" fillId="8" borderId="5" xfId="0" applyNumberFormat="1" applyFont="1" applyFill="1" applyBorder="1" applyAlignment="1">
      <alignment horizontal="center" vertical="center" wrapText="1"/>
    </xf>
    <xf numFmtId="0" fontId="24" fillId="8" borderId="34" xfId="0" applyFont="1" applyFill="1" applyBorder="1" applyAlignment="1">
      <alignment horizontal="center" vertical="center" wrapText="1"/>
    </xf>
    <xf numFmtId="0" fontId="24" fillId="8" borderId="29" xfId="0" applyFont="1" applyFill="1" applyBorder="1" applyAlignment="1">
      <alignment horizontal="center" vertical="center" wrapText="1"/>
    </xf>
    <xf numFmtId="0" fontId="24" fillId="8" borderId="31" xfId="0" applyFont="1" applyFill="1" applyBorder="1" applyAlignment="1">
      <alignment horizontal="center" vertical="center" wrapText="1"/>
    </xf>
    <xf numFmtId="0" fontId="24" fillId="8" borderId="21" xfId="0" applyFont="1" applyFill="1" applyBorder="1" applyAlignment="1">
      <alignment horizontal="center" vertical="center" wrapText="1"/>
    </xf>
    <xf numFmtId="0" fontId="24" fillId="8" borderId="22" xfId="0" applyFont="1" applyFill="1" applyBorder="1" applyAlignment="1">
      <alignment horizontal="center" vertical="center" wrapText="1"/>
    </xf>
    <xf numFmtId="0" fontId="24" fillId="8" borderId="33" xfId="0" applyFont="1" applyFill="1" applyBorder="1" applyAlignment="1">
      <alignment horizontal="center" vertical="center" wrapText="1"/>
    </xf>
    <xf numFmtId="49" fontId="18" fillId="0" borderId="24" xfId="0" applyNumberFormat="1" applyFont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190500</xdr:colOff>
      <xdr:row>3</xdr:row>
      <xdr:rowOff>17318</xdr:rowOff>
    </xdr:from>
    <xdr:ext cx="184731" cy="264560"/>
    <xdr:sp macro="" textlink="">
      <xdr:nvSpPr>
        <xdr:cNvPr id="2" name="TextBox 1"/>
        <xdr:cNvSpPr txBox="1"/>
      </xdr:nvSpPr>
      <xdr:spPr>
        <a:xfrm>
          <a:off x="6632864" y="10217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4"/>
  <sheetViews>
    <sheetView tabSelected="1" zoomScaleNormal="100" zoomScaleSheetLayoutView="110" workbookViewId="0">
      <selection activeCell="J4" sqref="J4"/>
    </sheetView>
  </sheetViews>
  <sheetFormatPr defaultRowHeight="12.75" x14ac:dyDescent="0.2"/>
  <cols>
    <col min="1" max="1" width="10.140625" style="104" customWidth="1"/>
    <col min="2" max="2" width="45.140625" style="105" customWidth="1"/>
    <col min="3" max="3" width="12" style="103" customWidth="1"/>
    <col min="4" max="4" width="15.5703125" style="103" customWidth="1"/>
    <col min="5" max="5" width="12.28515625" style="237" hidden="1" customWidth="1"/>
    <col min="6" max="6" width="11.7109375" style="103" customWidth="1"/>
    <col min="7" max="7" width="11.85546875" style="238" hidden="1" customWidth="1"/>
    <col min="8" max="8" width="11.7109375" style="106" customWidth="1"/>
    <col min="9" max="9" width="11.85546875" style="239" hidden="1" customWidth="1"/>
    <col min="10" max="10" width="11.7109375" style="107" customWidth="1"/>
    <col min="11" max="11" width="11.85546875" style="157" hidden="1" customWidth="1"/>
    <col min="12" max="12" width="11.7109375" style="5" customWidth="1"/>
    <col min="13" max="13" width="18" style="3" customWidth="1"/>
    <col min="14" max="16384" width="9.140625" style="3"/>
  </cols>
  <sheetData>
    <row r="1" spans="1:13" ht="26.25" customHeight="1" x14ac:dyDescent="0.2">
      <c r="J1" s="467" t="s">
        <v>259</v>
      </c>
      <c r="K1" s="467"/>
      <c r="L1" s="467"/>
      <c r="M1" s="467"/>
    </row>
    <row r="2" spans="1:13" ht="27.75" customHeight="1" x14ac:dyDescent="0.2">
      <c r="J2" s="468" t="s">
        <v>183</v>
      </c>
      <c r="K2" s="468"/>
      <c r="L2" s="468"/>
      <c r="M2" s="468"/>
    </row>
    <row r="3" spans="1:13" ht="24.75" customHeight="1" x14ac:dyDescent="0.2">
      <c r="J3" s="469" t="s">
        <v>267</v>
      </c>
      <c r="K3" s="469"/>
      <c r="L3" s="469"/>
      <c r="M3" s="469"/>
    </row>
    <row r="4" spans="1:13" ht="12.75" customHeight="1" x14ac:dyDescent="0.2">
      <c r="M4" s="6"/>
    </row>
    <row r="5" spans="1:13" ht="18" customHeight="1" x14ac:dyDescent="0.2">
      <c r="A5" s="470" t="s">
        <v>239</v>
      </c>
      <c r="B5" s="470"/>
      <c r="C5" s="470"/>
      <c r="D5" s="470"/>
      <c r="E5" s="470"/>
      <c r="F5" s="470"/>
      <c r="G5" s="470"/>
      <c r="H5" s="470"/>
      <c r="I5" s="470"/>
      <c r="J5" s="470"/>
      <c r="K5" s="470"/>
      <c r="L5" s="470"/>
      <c r="M5" s="470"/>
    </row>
    <row r="6" spans="1:13" ht="18.75" x14ac:dyDescent="0.2">
      <c r="A6" s="463" t="s">
        <v>240</v>
      </c>
      <c r="B6" s="463"/>
      <c r="C6" s="463"/>
      <c r="D6" s="463"/>
      <c r="E6" s="463"/>
      <c r="F6" s="463"/>
      <c r="G6" s="463"/>
      <c r="H6" s="463"/>
      <c r="I6" s="463"/>
      <c r="J6" s="463"/>
      <c r="K6" s="463"/>
      <c r="L6" s="463"/>
      <c r="M6" s="463"/>
    </row>
    <row r="7" spans="1:13" ht="18.75" x14ac:dyDescent="0.2">
      <c r="A7" s="463" t="s">
        <v>252</v>
      </c>
      <c r="B7" s="463"/>
      <c r="C7" s="463"/>
      <c r="D7" s="463"/>
      <c r="E7" s="463"/>
      <c r="F7" s="463"/>
      <c r="G7" s="463"/>
      <c r="H7" s="463"/>
      <c r="I7" s="463"/>
      <c r="J7" s="463"/>
      <c r="K7" s="463"/>
      <c r="L7" s="463"/>
      <c r="M7" s="463"/>
    </row>
    <row r="8" spans="1:13" ht="14.25" customHeight="1" x14ac:dyDescent="0.2">
      <c r="A8" s="262"/>
      <c r="B8" s="262"/>
      <c r="C8" s="263"/>
      <c r="D8" s="263"/>
      <c r="E8" s="264"/>
      <c r="F8" s="263"/>
      <c r="G8" s="265"/>
      <c r="H8" s="266"/>
      <c r="I8" s="267"/>
      <c r="J8" s="268"/>
      <c r="K8" s="158"/>
      <c r="L8" s="10"/>
      <c r="M8" s="8"/>
    </row>
    <row r="9" spans="1:13" ht="18.75" x14ac:dyDescent="0.2">
      <c r="A9" s="269" t="s">
        <v>0</v>
      </c>
      <c r="B9" s="262"/>
      <c r="C9" s="263"/>
      <c r="D9" s="263"/>
      <c r="E9" s="264"/>
      <c r="F9" s="263"/>
      <c r="G9" s="265"/>
      <c r="H9" s="266"/>
      <c r="I9" s="267"/>
      <c r="J9" s="268"/>
      <c r="K9" s="158"/>
      <c r="L9" s="10"/>
    </row>
    <row r="10" spans="1:13" x14ac:dyDescent="0.2">
      <c r="B10" s="262"/>
      <c r="C10" s="263"/>
      <c r="D10" s="263"/>
      <c r="E10" s="264"/>
      <c r="F10" s="263"/>
      <c r="G10" s="265"/>
      <c r="H10" s="266"/>
      <c r="I10" s="267"/>
      <c r="J10" s="268"/>
      <c r="K10" s="158"/>
      <c r="L10" s="10"/>
      <c r="M10" s="92">
        <v>1.04</v>
      </c>
    </row>
    <row r="11" spans="1:13" ht="18.75" x14ac:dyDescent="0.2">
      <c r="A11" s="465" t="s">
        <v>225</v>
      </c>
      <c r="B11" s="465"/>
      <c r="C11" s="465"/>
      <c r="D11" s="465"/>
      <c r="E11" s="465"/>
      <c r="F11" s="465"/>
      <c r="G11" s="465"/>
      <c r="H11" s="465"/>
      <c r="I11" s="465"/>
      <c r="J11" s="465"/>
      <c r="K11" s="465"/>
      <c r="L11" s="465"/>
      <c r="M11" s="465"/>
    </row>
    <row r="12" spans="1:13" ht="23.25" customHeight="1" x14ac:dyDescent="0.2">
      <c r="B12" s="262"/>
      <c r="C12" s="263"/>
      <c r="D12" s="263"/>
      <c r="E12" s="264" t="s">
        <v>251</v>
      </c>
      <c r="F12" s="263"/>
      <c r="G12" s="264" t="s">
        <v>251</v>
      </c>
      <c r="H12" s="266"/>
      <c r="I12" s="264" t="s">
        <v>251</v>
      </c>
      <c r="J12" s="268"/>
      <c r="K12" s="170" t="s">
        <v>251</v>
      </c>
      <c r="L12" s="10"/>
    </row>
    <row r="13" spans="1:13" s="98" customFormat="1" ht="42" customHeight="1" x14ac:dyDescent="0.2">
      <c r="A13" s="473" t="s">
        <v>1</v>
      </c>
      <c r="B13" s="473"/>
      <c r="C13" s="473" t="s">
        <v>2</v>
      </c>
      <c r="D13" s="473" t="s">
        <v>3</v>
      </c>
      <c r="E13" s="330"/>
      <c r="F13" s="473" t="s">
        <v>4</v>
      </c>
      <c r="G13" s="473"/>
      <c r="H13" s="473"/>
      <c r="I13" s="473"/>
      <c r="J13" s="473"/>
      <c r="K13" s="473"/>
      <c r="L13" s="473"/>
      <c r="M13" s="473" t="s">
        <v>5</v>
      </c>
    </row>
    <row r="14" spans="1:13" s="98" customFormat="1" ht="15.75" x14ac:dyDescent="0.2">
      <c r="A14" s="474" t="s">
        <v>6</v>
      </c>
      <c r="B14" s="473" t="s">
        <v>7</v>
      </c>
      <c r="C14" s="473"/>
      <c r="D14" s="473"/>
      <c r="E14" s="330"/>
      <c r="F14" s="473"/>
      <c r="G14" s="473"/>
      <c r="H14" s="473"/>
      <c r="I14" s="473"/>
      <c r="J14" s="473"/>
      <c r="K14" s="473"/>
      <c r="L14" s="473"/>
      <c r="M14" s="473"/>
    </row>
    <row r="15" spans="1:13" s="98" customFormat="1" ht="21" customHeight="1" x14ac:dyDescent="0.2">
      <c r="A15" s="474"/>
      <c r="B15" s="473"/>
      <c r="C15" s="473"/>
      <c r="D15" s="473"/>
      <c r="E15" s="330" t="s">
        <v>247</v>
      </c>
      <c r="F15" s="331" t="s">
        <v>8</v>
      </c>
      <c r="G15" s="332" t="s">
        <v>248</v>
      </c>
      <c r="H15" s="333" t="s">
        <v>9</v>
      </c>
      <c r="I15" s="334" t="s">
        <v>249</v>
      </c>
      <c r="J15" s="335" t="s">
        <v>10</v>
      </c>
      <c r="K15" s="334" t="s">
        <v>250</v>
      </c>
      <c r="L15" s="335" t="s">
        <v>11</v>
      </c>
      <c r="M15" s="473"/>
    </row>
    <row r="16" spans="1:13" ht="27.75" customHeight="1" x14ac:dyDescent="0.2">
      <c r="A16" s="464" t="s">
        <v>224</v>
      </c>
      <c r="B16" s="464"/>
      <c r="C16" s="464"/>
      <c r="D16" s="464"/>
      <c r="E16" s="464"/>
      <c r="F16" s="464"/>
      <c r="G16" s="464"/>
      <c r="H16" s="464"/>
      <c r="I16" s="464"/>
      <c r="J16" s="464"/>
      <c r="K16" s="464"/>
      <c r="L16" s="464"/>
      <c r="M16" s="449" t="s">
        <v>14</v>
      </c>
    </row>
    <row r="17" spans="1:13" ht="27.75" customHeight="1" x14ac:dyDescent="0.2">
      <c r="A17" s="336" t="s">
        <v>12</v>
      </c>
      <c r="B17" s="466" t="s">
        <v>13</v>
      </c>
      <c r="C17" s="466"/>
      <c r="D17" s="466"/>
      <c r="E17" s="466"/>
      <c r="F17" s="466"/>
      <c r="G17" s="466"/>
      <c r="H17" s="466"/>
      <c r="I17" s="466"/>
      <c r="J17" s="466"/>
      <c r="K17" s="466"/>
      <c r="L17" s="466"/>
      <c r="M17" s="449"/>
    </row>
    <row r="18" spans="1:13" ht="28.5" customHeight="1" x14ac:dyDescent="0.2">
      <c r="A18" s="342" t="s">
        <v>17</v>
      </c>
      <c r="B18" s="343" t="s">
        <v>18</v>
      </c>
      <c r="C18" s="338" t="s">
        <v>52</v>
      </c>
      <c r="D18" s="338" t="s">
        <v>216</v>
      </c>
      <c r="E18" s="339">
        <v>34.5</v>
      </c>
      <c r="F18" s="339">
        <f>E18*1.0397</f>
        <v>35.86965</v>
      </c>
      <c r="G18" s="340">
        <v>26.52</v>
      </c>
      <c r="H18" s="340">
        <f>G18*1.0397</f>
        <v>27.572844</v>
      </c>
      <c r="I18" s="339">
        <v>26.557440000000003</v>
      </c>
      <c r="J18" s="339">
        <f>I18*1.0397</f>
        <v>27.611770368000006</v>
      </c>
      <c r="K18" s="339"/>
      <c r="L18" s="339"/>
      <c r="M18" s="338" t="s">
        <v>14</v>
      </c>
    </row>
    <row r="19" spans="1:13" s="98" customFormat="1" ht="28.5" customHeight="1" x14ac:dyDescent="0.2">
      <c r="A19" s="342" t="s">
        <v>23</v>
      </c>
      <c r="B19" s="343" t="s">
        <v>55</v>
      </c>
      <c r="C19" s="338" t="s">
        <v>52</v>
      </c>
      <c r="D19" s="338" t="s">
        <v>212</v>
      </c>
      <c r="E19" s="339">
        <v>38.5</v>
      </c>
      <c r="F19" s="394">
        <f t="shared" ref="F19:F27" si="0">E19*1.0397</f>
        <v>40.028449999999999</v>
      </c>
      <c r="G19" s="340"/>
      <c r="H19" s="393"/>
      <c r="I19" s="339"/>
      <c r="J19" s="394"/>
      <c r="K19" s="339"/>
      <c r="L19" s="339"/>
      <c r="M19" s="338"/>
    </row>
    <row r="20" spans="1:13" ht="28.5" customHeight="1" x14ac:dyDescent="0.2">
      <c r="A20" s="447" t="s">
        <v>26</v>
      </c>
      <c r="B20" s="475" t="s">
        <v>27</v>
      </c>
      <c r="C20" s="338" t="s">
        <v>52</v>
      </c>
      <c r="D20" s="338" t="s">
        <v>212</v>
      </c>
      <c r="E20" s="339">
        <v>38.5</v>
      </c>
      <c r="F20" s="394">
        <f t="shared" si="0"/>
        <v>40.028449999999999</v>
      </c>
      <c r="G20" s="340">
        <v>28.6</v>
      </c>
      <c r="H20" s="393">
        <f>G20*1.0397</f>
        <v>29.735420000000005</v>
      </c>
      <c r="I20" s="339">
        <v>28.76</v>
      </c>
      <c r="J20" s="394">
        <f t="shared" ref="J20:J26" si="1">I20*1.0397</f>
        <v>29.901772000000005</v>
      </c>
      <c r="K20" s="339">
        <v>28.6</v>
      </c>
      <c r="L20" s="339"/>
      <c r="M20" s="449" t="s">
        <v>14</v>
      </c>
    </row>
    <row r="21" spans="1:13" ht="28.5" customHeight="1" x14ac:dyDescent="0.2">
      <c r="A21" s="447"/>
      <c r="B21" s="475"/>
      <c r="C21" s="338" t="s">
        <v>54</v>
      </c>
      <c r="D21" s="338" t="s">
        <v>137</v>
      </c>
      <c r="E21" s="338"/>
      <c r="F21" s="394">
        <f t="shared" si="0"/>
        <v>0</v>
      </c>
      <c r="G21" s="340">
        <v>21.84</v>
      </c>
      <c r="H21" s="393">
        <f>G21*1.0397</f>
        <v>22.707048</v>
      </c>
      <c r="I21" s="339">
        <v>22.13</v>
      </c>
      <c r="J21" s="394">
        <f t="shared" si="1"/>
        <v>23.008561</v>
      </c>
      <c r="K21" s="339">
        <v>22.18</v>
      </c>
      <c r="L21" s="339">
        <f>K21*1.0397</f>
        <v>23.060546000000002</v>
      </c>
      <c r="M21" s="449"/>
    </row>
    <row r="22" spans="1:13" ht="28.5" customHeight="1" x14ac:dyDescent="0.2">
      <c r="A22" s="342" t="s">
        <v>30</v>
      </c>
      <c r="B22" s="343" t="s">
        <v>31</v>
      </c>
      <c r="C22" s="338" t="s">
        <v>52</v>
      </c>
      <c r="D22" s="338" t="s">
        <v>212</v>
      </c>
      <c r="E22" s="339">
        <v>38.5</v>
      </c>
      <c r="F22" s="394">
        <f t="shared" si="0"/>
        <v>40.028449999999999</v>
      </c>
      <c r="G22" s="340">
        <v>28.6</v>
      </c>
      <c r="H22" s="393">
        <f t="shared" ref="H22:H27" si="2">G22*1.0397</f>
        <v>29.735420000000005</v>
      </c>
      <c r="I22" s="339">
        <v>28.76</v>
      </c>
      <c r="J22" s="394">
        <f t="shared" si="1"/>
        <v>29.901772000000005</v>
      </c>
      <c r="K22" s="339">
        <v>28.6</v>
      </c>
      <c r="L22" s="394"/>
      <c r="M22" s="338" t="s">
        <v>14</v>
      </c>
    </row>
    <row r="23" spans="1:13" ht="28.5" customHeight="1" x14ac:dyDescent="0.2">
      <c r="A23" s="342" t="s">
        <v>32</v>
      </c>
      <c r="B23" s="343" t="s">
        <v>33</v>
      </c>
      <c r="C23" s="338" t="s">
        <v>52</v>
      </c>
      <c r="D23" s="338" t="s">
        <v>212</v>
      </c>
      <c r="E23" s="339">
        <v>38.5</v>
      </c>
      <c r="F23" s="394">
        <f t="shared" si="0"/>
        <v>40.028449999999999</v>
      </c>
      <c r="G23" s="339">
        <v>28.6</v>
      </c>
      <c r="H23" s="393">
        <f t="shared" si="2"/>
        <v>29.735420000000005</v>
      </c>
      <c r="I23" s="339"/>
      <c r="J23" s="394">
        <f t="shared" si="1"/>
        <v>0</v>
      </c>
      <c r="K23" s="339">
        <v>28.6</v>
      </c>
      <c r="L23" s="394"/>
      <c r="M23" s="338" t="s">
        <v>14</v>
      </c>
    </row>
    <row r="24" spans="1:13" ht="28.5" customHeight="1" x14ac:dyDescent="0.2">
      <c r="A24" s="342" t="s">
        <v>38</v>
      </c>
      <c r="B24" s="343" t="s">
        <v>39</v>
      </c>
      <c r="C24" s="338" t="s">
        <v>52</v>
      </c>
      <c r="D24" s="338" t="s">
        <v>213</v>
      </c>
      <c r="E24" s="339">
        <v>38.5</v>
      </c>
      <c r="F24" s="394">
        <f t="shared" si="0"/>
        <v>40.028449999999999</v>
      </c>
      <c r="G24" s="340">
        <v>28.6</v>
      </c>
      <c r="H24" s="393">
        <f t="shared" si="2"/>
        <v>29.735420000000005</v>
      </c>
      <c r="I24" s="339">
        <v>28.76</v>
      </c>
      <c r="J24" s="394">
        <f t="shared" si="1"/>
        <v>29.901772000000005</v>
      </c>
      <c r="K24" s="339">
        <v>28.604576000000002</v>
      </c>
      <c r="L24" s="394"/>
      <c r="M24" s="338" t="s">
        <v>14</v>
      </c>
    </row>
    <row r="25" spans="1:13" ht="28.5" customHeight="1" x14ac:dyDescent="0.2">
      <c r="A25" s="447" t="s">
        <v>41</v>
      </c>
      <c r="B25" s="448" t="s">
        <v>42</v>
      </c>
      <c r="C25" s="338" t="s">
        <v>52</v>
      </c>
      <c r="D25" s="338" t="s">
        <v>213</v>
      </c>
      <c r="E25" s="339">
        <v>38.5</v>
      </c>
      <c r="F25" s="394">
        <f t="shared" si="0"/>
        <v>40.028449999999999</v>
      </c>
      <c r="G25" s="340">
        <v>28.6</v>
      </c>
      <c r="H25" s="393">
        <f t="shared" si="2"/>
        <v>29.735420000000005</v>
      </c>
      <c r="I25" s="339">
        <v>28.76</v>
      </c>
      <c r="J25" s="394">
        <f t="shared" si="1"/>
        <v>29.901772000000005</v>
      </c>
      <c r="K25" s="339">
        <v>28.604576000000002</v>
      </c>
      <c r="L25" s="394"/>
      <c r="M25" s="338" t="s">
        <v>14</v>
      </c>
    </row>
    <row r="26" spans="1:13" ht="28.5" customHeight="1" x14ac:dyDescent="0.2">
      <c r="A26" s="447"/>
      <c r="B26" s="448"/>
      <c r="C26" s="338" t="s">
        <v>54</v>
      </c>
      <c r="D26" s="338" t="s">
        <v>264</v>
      </c>
      <c r="E26" s="338"/>
      <c r="F26" s="394"/>
      <c r="G26" s="340">
        <v>21.84</v>
      </c>
      <c r="H26" s="393">
        <f t="shared" si="2"/>
        <v>22.707048</v>
      </c>
      <c r="I26" s="339">
        <v>22.131200000000003</v>
      </c>
      <c r="J26" s="394">
        <f t="shared" si="1"/>
        <v>23.009808640000006</v>
      </c>
      <c r="K26" s="339">
        <v>22.18</v>
      </c>
      <c r="L26" s="394">
        <f>K26*1.0397</f>
        <v>23.060546000000002</v>
      </c>
      <c r="M26" s="338" t="s">
        <v>14</v>
      </c>
    </row>
    <row r="27" spans="1:13" ht="38.25" customHeight="1" x14ac:dyDescent="0.2">
      <c r="A27" s="342" t="s">
        <v>44</v>
      </c>
      <c r="B27" s="343" t="s">
        <v>45</v>
      </c>
      <c r="C27" s="338" t="s">
        <v>52</v>
      </c>
      <c r="D27" s="396" t="s">
        <v>213</v>
      </c>
      <c r="E27" s="339">
        <v>38.5</v>
      </c>
      <c r="F27" s="394">
        <f t="shared" si="0"/>
        <v>40.028449999999999</v>
      </c>
      <c r="G27" s="339">
        <v>28.6</v>
      </c>
      <c r="H27" s="393">
        <f t="shared" si="2"/>
        <v>29.735420000000005</v>
      </c>
      <c r="I27" s="339"/>
      <c r="J27" s="339"/>
      <c r="K27" s="339">
        <v>28.6</v>
      </c>
      <c r="L27" s="339"/>
      <c r="M27" s="338" t="s">
        <v>14</v>
      </c>
    </row>
    <row r="28" spans="1:13" ht="27.75" customHeight="1" x14ac:dyDescent="0.2">
      <c r="A28" s="336" t="s">
        <v>15</v>
      </c>
      <c r="B28" s="466" t="s">
        <v>16</v>
      </c>
      <c r="C28" s="466"/>
      <c r="D28" s="466"/>
      <c r="E28" s="466"/>
      <c r="F28" s="466"/>
      <c r="G28" s="466"/>
      <c r="H28" s="466"/>
      <c r="I28" s="466"/>
      <c r="J28" s="466"/>
      <c r="K28" s="466"/>
      <c r="L28" s="466"/>
      <c r="M28" s="466"/>
    </row>
    <row r="29" spans="1:13" ht="28.5" customHeight="1" x14ac:dyDescent="0.2">
      <c r="A29" s="341" t="s">
        <v>17</v>
      </c>
      <c r="B29" s="337" t="s">
        <v>18</v>
      </c>
      <c r="C29" s="338" t="s">
        <v>52</v>
      </c>
      <c r="D29" s="338" t="s">
        <v>235</v>
      </c>
      <c r="E29" s="339">
        <v>34.5</v>
      </c>
      <c r="F29" s="339">
        <f>E29*1.0397</f>
        <v>35.86965</v>
      </c>
      <c r="G29" s="339">
        <v>26.52</v>
      </c>
      <c r="H29" s="340">
        <f>G29*1.0397</f>
        <v>27.572844</v>
      </c>
      <c r="I29" s="340"/>
      <c r="J29" s="340"/>
      <c r="K29" s="339"/>
      <c r="L29" s="339"/>
      <c r="M29" s="338" t="s">
        <v>14</v>
      </c>
    </row>
    <row r="30" spans="1:13" ht="28.5" customHeight="1" x14ac:dyDescent="0.2">
      <c r="A30" s="438" t="s">
        <v>26</v>
      </c>
      <c r="B30" s="440" t="s">
        <v>27</v>
      </c>
      <c r="C30" s="338" t="s">
        <v>52</v>
      </c>
      <c r="D30" s="338" t="s">
        <v>220</v>
      </c>
      <c r="E30" s="339">
        <v>38.5</v>
      </c>
      <c r="F30" s="394">
        <f t="shared" ref="F30:F35" si="3">E30*1.0397</f>
        <v>40.028449999999999</v>
      </c>
      <c r="G30" s="339">
        <v>28.6</v>
      </c>
      <c r="H30" s="393">
        <f>G30*1.0397</f>
        <v>29.735420000000005</v>
      </c>
      <c r="I30" s="340">
        <v>28.77</v>
      </c>
      <c r="J30" s="339">
        <f>I30*1.0397</f>
        <v>29.912169000000002</v>
      </c>
      <c r="K30" s="339"/>
      <c r="L30" s="339"/>
      <c r="M30" s="449" t="s">
        <v>14</v>
      </c>
    </row>
    <row r="31" spans="1:13" ht="28.5" customHeight="1" x14ac:dyDescent="0.2">
      <c r="A31" s="438"/>
      <c r="B31" s="440"/>
      <c r="C31" s="338" t="s">
        <v>54</v>
      </c>
      <c r="D31" s="338" t="s">
        <v>212</v>
      </c>
      <c r="E31" s="339">
        <v>23</v>
      </c>
      <c r="F31" s="394">
        <f t="shared" si="3"/>
        <v>23.9131</v>
      </c>
      <c r="G31" s="339">
        <v>21.84</v>
      </c>
      <c r="H31" s="393">
        <f t="shared" ref="H31:H35" si="4">G31*1.0397</f>
        <v>22.707048</v>
      </c>
      <c r="I31" s="340">
        <v>22.131200000000003</v>
      </c>
      <c r="J31" s="394">
        <f t="shared" ref="J31:J34" si="5">I31*1.0397</f>
        <v>23.009808640000006</v>
      </c>
      <c r="K31" s="339">
        <v>22.18</v>
      </c>
      <c r="L31" s="339"/>
      <c r="M31" s="449"/>
    </row>
    <row r="32" spans="1:13" ht="28.5" customHeight="1" x14ac:dyDescent="0.2">
      <c r="A32" s="341" t="s">
        <v>30</v>
      </c>
      <c r="B32" s="337" t="s">
        <v>31</v>
      </c>
      <c r="C32" s="338" t="s">
        <v>52</v>
      </c>
      <c r="D32" s="338" t="s">
        <v>220</v>
      </c>
      <c r="E32" s="339">
        <v>38.5</v>
      </c>
      <c r="F32" s="394">
        <f t="shared" si="3"/>
        <v>40.028449999999999</v>
      </c>
      <c r="G32" s="339">
        <v>28.6</v>
      </c>
      <c r="H32" s="393">
        <f t="shared" si="4"/>
        <v>29.735420000000005</v>
      </c>
      <c r="I32" s="340">
        <v>28.76</v>
      </c>
      <c r="J32" s="394">
        <f>I32*1.0397</f>
        <v>29.901772000000005</v>
      </c>
      <c r="K32" s="339"/>
      <c r="L32" s="339"/>
      <c r="M32" s="338" t="s">
        <v>14</v>
      </c>
    </row>
    <row r="33" spans="1:13" ht="28.5" customHeight="1" x14ac:dyDescent="0.2">
      <c r="A33" s="341" t="s">
        <v>38</v>
      </c>
      <c r="B33" s="337" t="s">
        <v>39</v>
      </c>
      <c r="C33" s="338" t="s">
        <v>52</v>
      </c>
      <c r="D33" s="338" t="s">
        <v>216</v>
      </c>
      <c r="E33" s="339">
        <v>38.5</v>
      </c>
      <c r="F33" s="394">
        <f t="shared" si="3"/>
        <v>40.028449999999999</v>
      </c>
      <c r="G33" s="339">
        <v>28.6</v>
      </c>
      <c r="H33" s="393">
        <f t="shared" si="4"/>
        <v>29.735420000000005</v>
      </c>
      <c r="I33" s="340">
        <v>28.77</v>
      </c>
      <c r="J33" s="394">
        <f t="shared" si="5"/>
        <v>29.912169000000002</v>
      </c>
      <c r="K33" s="339"/>
      <c r="L33" s="339"/>
      <c r="M33" s="338" t="s">
        <v>14</v>
      </c>
    </row>
    <row r="34" spans="1:13" ht="28.5" customHeight="1" x14ac:dyDescent="0.2">
      <c r="A34" s="438" t="s">
        <v>41</v>
      </c>
      <c r="B34" s="439" t="s">
        <v>42</v>
      </c>
      <c r="C34" s="338" t="s">
        <v>52</v>
      </c>
      <c r="D34" s="338" t="s">
        <v>216</v>
      </c>
      <c r="E34" s="339">
        <v>38.5</v>
      </c>
      <c r="F34" s="394">
        <f t="shared" si="3"/>
        <v>40.028449999999999</v>
      </c>
      <c r="G34" s="339">
        <v>28.6</v>
      </c>
      <c r="H34" s="393">
        <f t="shared" si="4"/>
        <v>29.735420000000005</v>
      </c>
      <c r="I34" s="340">
        <v>28.77</v>
      </c>
      <c r="J34" s="394">
        <f t="shared" si="5"/>
        <v>29.912169000000002</v>
      </c>
      <c r="K34" s="339"/>
      <c r="L34" s="339"/>
      <c r="M34" s="338" t="s">
        <v>14</v>
      </c>
    </row>
    <row r="35" spans="1:13" ht="28.5" customHeight="1" x14ac:dyDescent="0.2">
      <c r="A35" s="438"/>
      <c r="B35" s="439"/>
      <c r="C35" s="338" t="s">
        <v>54</v>
      </c>
      <c r="D35" s="338" t="s">
        <v>213</v>
      </c>
      <c r="E35" s="339">
        <v>23</v>
      </c>
      <c r="F35" s="394">
        <f t="shared" si="3"/>
        <v>23.9131</v>
      </c>
      <c r="G35" s="339">
        <v>21.84</v>
      </c>
      <c r="H35" s="393">
        <f t="shared" si="4"/>
        <v>22.707048</v>
      </c>
      <c r="I35" s="340">
        <v>22.13</v>
      </c>
      <c r="J35" s="394">
        <f>I35*1.0397</f>
        <v>23.008561</v>
      </c>
      <c r="K35" s="339">
        <v>22.18</v>
      </c>
      <c r="L35" s="339"/>
      <c r="M35" s="338" t="s">
        <v>14</v>
      </c>
    </row>
    <row r="36" spans="1:13" ht="107.25" hidden="1" customHeight="1" x14ac:dyDescent="0.2">
      <c r="A36" s="450" t="s">
        <v>1</v>
      </c>
      <c r="B36" s="450"/>
      <c r="C36" s="274" t="s">
        <v>2</v>
      </c>
      <c r="D36" s="274" t="s">
        <v>3</v>
      </c>
      <c r="E36" s="236"/>
      <c r="F36" s="274"/>
      <c r="G36" s="472" t="s">
        <v>4</v>
      </c>
      <c r="H36" s="472"/>
      <c r="I36" s="472"/>
      <c r="J36" s="472"/>
      <c r="K36" s="472"/>
      <c r="L36" s="472"/>
      <c r="M36" s="329" t="s">
        <v>5</v>
      </c>
    </row>
    <row r="37" spans="1:13" hidden="1" x14ac:dyDescent="0.2">
      <c r="A37" s="272" t="s">
        <v>160</v>
      </c>
      <c r="B37" s="471" t="s">
        <v>162</v>
      </c>
      <c r="C37" s="471"/>
      <c r="D37" s="471"/>
      <c r="E37" s="471"/>
      <c r="F37" s="471"/>
      <c r="G37" s="471"/>
      <c r="H37" s="471"/>
      <c r="I37" s="471"/>
      <c r="J37" s="471"/>
      <c r="K37" s="471"/>
      <c r="L37" s="471"/>
      <c r="M37" s="471"/>
    </row>
    <row r="38" spans="1:13" hidden="1" x14ac:dyDescent="0.2">
      <c r="A38" s="275" t="s">
        <v>161</v>
      </c>
      <c r="B38" s="437" t="s">
        <v>61</v>
      </c>
      <c r="C38" s="437"/>
      <c r="D38" s="437"/>
      <c r="E38" s="437"/>
      <c r="F38" s="437"/>
      <c r="G38" s="437"/>
      <c r="H38" s="437"/>
      <c r="I38" s="437"/>
      <c r="J38" s="437"/>
      <c r="K38" s="437"/>
      <c r="L38" s="437"/>
      <c r="M38" s="437"/>
    </row>
    <row r="39" spans="1:13" ht="45" hidden="1" customHeight="1" x14ac:dyDescent="0.2">
      <c r="A39" s="276" t="s">
        <v>62</v>
      </c>
      <c r="B39" s="277" t="s">
        <v>63</v>
      </c>
      <c r="C39" s="278" t="s">
        <v>52</v>
      </c>
      <c r="D39" s="278" t="s">
        <v>64</v>
      </c>
      <c r="E39" s="279"/>
      <c r="F39" s="278"/>
      <c r="G39" s="280">
        <f>37*1.055</f>
        <v>39.034999999999997</v>
      </c>
      <c r="H39" s="143"/>
      <c r="I39" s="281">
        <f>32.55*1.055</f>
        <v>34.340249999999997</v>
      </c>
      <c r="J39" s="144"/>
      <c r="K39" s="253">
        <f>32.55*1.055</f>
        <v>34.340249999999997</v>
      </c>
      <c r="L39" s="127"/>
      <c r="M39" s="14" t="s">
        <v>65</v>
      </c>
    </row>
    <row r="40" spans="1:13" ht="21" hidden="1" customHeight="1" x14ac:dyDescent="0.2">
      <c r="A40" s="431" t="s">
        <v>66</v>
      </c>
      <c r="B40" s="433" t="s">
        <v>67</v>
      </c>
      <c r="C40" s="433" t="s">
        <v>52</v>
      </c>
      <c r="D40" s="278" t="s">
        <v>64</v>
      </c>
      <c r="E40" s="279"/>
      <c r="F40" s="278"/>
      <c r="G40" s="280">
        <f>53*1.055</f>
        <v>55.914999999999999</v>
      </c>
      <c r="H40" s="143"/>
      <c r="I40" s="281">
        <f>52.5*1.055</f>
        <v>55.387499999999996</v>
      </c>
      <c r="J40" s="144"/>
      <c r="K40" s="253">
        <f>52.5*1.055</f>
        <v>55.387499999999996</v>
      </c>
      <c r="L40" s="127"/>
      <c r="M40" s="14" t="s">
        <v>65</v>
      </c>
    </row>
    <row r="41" spans="1:13" ht="12.75" hidden="1" customHeight="1" x14ac:dyDescent="0.2">
      <c r="A41" s="431"/>
      <c r="B41" s="433"/>
      <c r="C41" s="433"/>
      <c r="D41" s="282" t="s">
        <v>68</v>
      </c>
      <c r="E41" s="279"/>
      <c r="F41" s="282"/>
      <c r="G41" s="443"/>
      <c r="H41" s="283"/>
      <c r="I41" s="443">
        <f>52.5*1.055</f>
        <v>55.387499999999996</v>
      </c>
      <c r="J41" s="224"/>
      <c r="K41" s="444"/>
      <c r="L41" s="127"/>
      <c r="M41" s="441" t="s">
        <v>69</v>
      </c>
    </row>
    <row r="42" spans="1:13" ht="75.75" hidden="1" customHeight="1" x14ac:dyDescent="0.2">
      <c r="A42" s="431"/>
      <c r="B42" s="433"/>
      <c r="C42" s="433"/>
      <c r="D42" s="282" t="s">
        <v>70</v>
      </c>
      <c r="E42" s="279"/>
      <c r="F42" s="282"/>
      <c r="G42" s="443"/>
      <c r="H42" s="283"/>
      <c r="I42" s="443"/>
      <c r="J42" s="224"/>
      <c r="K42" s="444"/>
      <c r="L42" s="127"/>
      <c r="M42" s="441"/>
    </row>
    <row r="43" spans="1:13" ht="75.75" hidden="1" customHeight="1" x14ac:dyDescent="0.2">
      <c r="A43" s="431"/>
      <c r="B43" s="433"/>
      <c r="C43" s="278" t="s">
        <v>36</v>
      </c>
      <c r="D43" s="282" t="s">
        <v>78</v>
      </c>
      <c r="E43" s="279"/>
      <c r="F43" s="282"/>
      <c r="G43" s="280">
        <f>30*1.055</f>
        <v>31.65</v>
      </c>
      <c r="H43" s="283"/>
      <c r="I43" s="280"/>
      <c r="J43" s="224"/>
      <c r="K43" s="253"/>
      <c r="L43" s="127"/>
      <c r="M43" s="14"/>
    </row>
    <row r="44" spans="1:13" ht="70.5" hidden="1" customHeight="1" x14ac:dyDescent="0.2">
      <c r="A44" s="420" t="s">
        <v>71</v>
      </c>
      <c r="B44" s="277" t="s">
        <v>72</v>
      </c>
      <c r="C44" s="278" t="s">
        <v>52</v>
      </c>
      <c r="D44" s="278" t="s">
        <v>64</v>
      </c>
      <c r="E44" s="279"/>
      <c r="F44" s="278"/>
      <c r="G44" s="280">
        <f>56*1.055</f>
        <v>59.08</v>
      </c>
      <c r="H44" s="143"/>
      <c r="I44" s="281">
        <f>57.75*1.055</f>
        <v>60.926249999999996</v>
      </c>
      <c r="J44" s="144"/>
      <c r="K44" s="253">
        <f>57.75*1.055</f>
        <v>60.926249999999996</v>
      </c>
      <c r="L44" s="127"/>
      <c r="M44" s="14" t="s">
        <v>69</v>
      </c>
    </row>
    <row r="45" spans="1:13" ht="63" hidden="1" customHeight="1" x14ac:dyDescent="0.2">
      <c r="A45" s="420"/>
      <c r="B45" s="421" t="s">
        <v>73</v>
      </c>
      <c r="C45" s="433" t="s">
        <v>52</v>
      </c>
      <c r="D45" s="282" t="s">
        <v>68</v>
      </c>
      <c r="E45" s="279"/>
      <c r="F45" s="282"/>
      <c r="G45" s="443"/>
      <c r="H45" s="283"/>
      <c r="I45" s="443">
        <f>57.75*1.055</f>
        <v>60.926249999999996</v>
      </c>
      <c r="J45" s="224"/>
      <c r="K45" s="444">
        <f>45.15*1.055</f>
        <v>47.633249999999997</v>
      </c>
      <c r="L45" s="127"/>
      <c r="M45" s="441" t="s">
        <v>69</v>
      </c>
    </row>
    <row r="46" spans="1:13" ht="25.5" hidden="1" customHeight="1" x14ac:dyDescent="0.2">
      <c r="A46" s="420"/>
      <c r="B46" s="421"/>
      <c r="C46" s="433"/>
      <c r="D46" s="282" t="s">
        <v>70</v>
      </c>
      <c r="E46" s="279"/>
      <c r="F46" s="282"/>
      <c r="G46" s="443"/>
      <c r="H46" s="283"/>
      <c r="I46" s="443"/>
      <c r="J46" s="224"/>
      <c r="K46" s="444"/>
      <c r="L46" s="127"/>
      <c r="M46" s="441"/>
    </row>
    <row r="47" spans="1:13" hidden="1" x14ac:dyDescent="0.2">
      <c r="A47" s="431" t="s">
        <v>74</v>
      </c>
      <c r="B47" s="433" t="s">
        <v>75</v>
      </c>
      <c r="C47" s="278" t="s">
        <v>52</v>
      </c>
      <c r="D47" s="278" t="s">
        <v>64</v>
      </c>
      <c r="E47" s="279"/>
      <c r="F47" s="278"/>
      <c r="G47" s="280">
        <f>55*1.055</f>
        <v>58.024999999999999</v>
      </c>
      <c r="H47" s="143"/>
      <c r="I47" s="281">
        <f>52.5*1.055</f>
        <v>55.387499999999996</v>
      </c>
      <c r="J47" s="144"/>
      <c r="K47" s="253">
        <f>52.5*1.055</f>
        <v>55.387499999999996</v>
      </c>
      <c r="L47" s="127"/>
      <c r="M47" s="441" t="s">
        <v>76</v>
      </c>
    </row>
    <row r="48" spans="1:13" ht="15.75" hidden="1" customHeight="1" x14ac:dyDescent="0.2">
      <c r="A48" s="431"/>
      <c r="B48" s="433"/>
      <c r="C48" s="433" t="s">
        <v>77</v>
      </c>
      <c r="D48" s="278" t="s">
        <v>78</v>
      </c>
      <c r="E48" s="279"/>
      <c r="F48" s="278"/>
      <c r="G48" s="280">
        <f>30*1.055</f>
        <v>31.65</v>
      </c>
      <c r="H48" s="143"/>
      <c r="I48" s="281">
        <f>28.35*1.055</f>
        <v>29.90925</v>
      </c>
      <c r="J48" s="144"/>
      <c r="K48" s="253">
        <f>28.35*1.055</f>
        <v>29.90925</v>
      </c>
      <c r="L48" s="127"/>
      <c r="M48" s="441"/>
    </row>
    <row r="49" spans="1:13" ht="38.25" hidden="1" x14ac:dyDescent="0.2">
      <c r="A49" s="431"/>
      <c r="B49" s="433"/>
      <c r="C49" s="433"/>
      <c r="D49" s="282" t="s">
        <v>79</v>
      </c>
      <c r="E49" s="279"/>
      <c r="F49" s="282"/>
      <c r="G49" s="280"/>
      <c r="H49" s="283"/>
      <c r="I49" s="281">
        <f>31.5*1.055</f>
        <v>33.232499999999995</v>
      </c>
      <c r="J49" s="144"/>
      <c r="K49" s="253">
        <f>31.5*1.055</f>
        <v>33.232499999999995</v>
      </c>
      <c r="L49" s="127"/>
      <c r="M49" s="441"/>
    </row>
    <row r="50" spans="1:13" ht="38.25" hidden="1" x14ac:dyDescent="0.2">
      <c r="A50" s="431"/>
      <c r="B50" s="433"/>
      <c r="C50" s="433"/>
      <c r="D50" s="282" t="s">
        <v>186</v>
      </c>
      <c r="E50" s="279"/>
      <c r="F50" s="282"/>
      <c r="G50" s="280">
        <f>30*1.055</f>
        <v>31.65</v>
      </c>
      <c r="H50" s="283"/>
      <c r="I50" s="281"/>
      <c r="J50" s="144"/>
      <c r="K50" s="253"/>
      <c r="L50" s="127"/>
      <c r="M50" s="441"/>
    </row>
    <row r="51" spans="1:13" ht="12.75" hidden="1" customHeight="1" x14ac:dyDescent="0.2">
      <c r="A51" s="431"/>
      <c r="B51" s="433"/>
      <c r="C51" s="433" t="s">
        <v>77</v>
      </c>
      <c r="D51" s="282" t="s">
        <v>68</v>
      </c>
      <c r="E51" s="279"/>
      <c r="F51" s="282"/>
      <c r="G51" s="443"/>
      <c r="H51" s="283"/>
      <c r="I51" s="445">
        <f>31.5*1.055</f>
        <v>33.232499999999995</v>
      </c>
      <c r="J51" s="144"/>
      <c r="K51" s="444"/>
      <c r="L51" s="127"/>
      <c r="M51" s="441"/>
    </row>
    <row r="52" spans="1:13" ht="27.75" hidden="1" customHeight="1" x14ac:dyDescent="0.2">
      <c r="A52" s="431"/>
      <c r="B52" s="433"/>
      <c r="C52" s="433"/>
      <c r="D52" s="282" t="s">
        <v>80</v>
      </c>
      <c r="E52" s="279"/>
      <c r="F52" s="282"/>
      <c r="G52" s="443"/>
      <c r="H52" s="283"/>
      <c r="I52" s="445"/>
      <c r="J52" s="144"/>
      <c r="K52" s="444"/>
      <c r="L52" s="127"/>
      <c r="M52" s="441"/>
    </row>
    <row r="53" spans="1:13" ht="12.75" hidden="1" customHeight="1" x14ac:dyDescent="0.2">
      <c r="A53" s="431"/>
      <c r="B53" s="433"/>
      <c r="C53" s="433"/>
      <c r="D53" s="273" t="s">
        <v>81</v>
      </c>
      <c r="E53" s="279"/>
      <c r="F53" s="273"/>
      <c r="G53" s="443"/>
      <c r="H53" s="224"/>
      <c r="I53" s="445">
        <f>29.4*1.055</f>
        <v>31.016999999999996</v>
      </c>
      <c r="J53" s="144"/>
      <c r="K53" s="444">
        <f>29.4*1.055</f>
        <v>31.016999999999996</v>
      </c>
      <c r="L53" s="127"/>
      <c r="M53" s="441"/>
    </row>
    <row r="54" spans="1:13" ht="38.25" hidden="1" customHeight="1" x14ac:dyDescent="0.2">
      <c r="A54" s="431"/>
      <c r="B54" s="433"/>
      <c r="C54" s="433"/>
      <c r="D54" s="273" t="s">
        <v>82</v>
      </c>
      <c r="E54" s="279"/>
      <c r="F54" s="273"/>
      <c r="G54" s="443"/>
      <c r="H54" s="224"/>
      <c r="I54" s="445"/>
      <c r="J54" s="144"/>
      <c r="K54" s="444"/>
      <c r="L54" s="127"/>
      <c r="M54" s="441"/>
    </row>
    <row r="55" spans="1:13" ht="15" hidden="1" customHeight="1" x14ac:dyDescent="0.2">
      <c r="A55" s="431"/>
      <c r="B55" s="433"/>
      <c r="C55" s="433" t="s">
        <v>83</v>
      </c>
      <c r="D55" s="446" t="s">
        <v>84</v>
      </c>
      <c r="E55" s="279"/>
      <c r="F55" s="282"/>
      <c r="G55" s="443"/>
      <c r="H55" s="283"/>
      <c r="I55" s="445"/>
      <c r="J55" s="144"/>
      <c r="K55" s="444">
        <f>26.46*1.055</f>
        <v>27.915299999999998</v>
      </c>
      <c r="L55" s="127"/>
      <c r="M55" s="441"/>
    </row>
    <row r="56" spans="1:13" ht="15" hidden="1" customHeight="1" x14ac:dyDescent="0.2">
      <c r="A56" s="431"/>
      <c r="B56" s="433"/>
      <c r="C56" s="433"/>
      <c r="D56" s="446"/>
      <c r="E56" s="279"/>
      <c r="F56" s="282"/>
      <c r="G56" s="443"/>
      <c r="H56" s="283"/>
      <c r="I56" s="445"/>
      <c r="J56" s="144"/>
      <c r="K56" s="444"/>
      <c r="L56" s="127"/>
      <c r="M56" s="441"/>
    </row>
    <row r="57" spans="1:13" ht="23.25" hidden="1" customHeight="1" x14ac:dyDescent="0.2">
      <c r="A57" s="431"/>
      <c r="B57" s="433"/>
      <c r="C57" s="278" t="s">
        <v>54</v>
      </c>
      <c r="D57" s="278" t="s">
        <v>78</v>
      </c>
      <c r="E57" s="279"/>
      <c r="F57" s="278"/>
      <c r="G57" s="280">
        <f>30*1.055</f>
        <v>31.65</v>
      </c>
      <c r="H57" s="143"/>
      <c r="I57" s="281">
        <f>27.3*1.055</f>
        <v>28.801500000000001</v>
      </c>
      <c r="J57" s="144"/>
      <c r="K57" s="253">
        <f>27.3*1.055</f>
        <v>28.801500000000001</v>
      </c>
      <c r="L57" s="127"/>
      <c r="M57" s="14" t="s">
        <v>85</v>
      </c>
    </row>
    <row r="58" spans="1:13" ht="78.75" hidden="1" customHeight="1" x14ac:dyDescent="0.2">
      <c r="A58" s="431"/>
      <c r="B58" s="433"/>
      <c r="C58" s="278" t="s">
        <v>185</v>
      </c>
      <c r="D58" s="278" t="s">
        <v>64</v>
      </c>
      <c r="E58" s="279"/>
      <c r="F58" s="278"/>
      <c r="G58" s="280">
        <f>36*1.055</f>
        <v>37.979999999999997</v>
      </c>
      <c r="H58" s="143"/>
      <c r="I58" s="281"/>
      <c r="J58" s="144"/>
      <c r="K58" s="253"/>
      <c r="L58" s="127"/>
      <c r="M58" s="14"/>
    </row>
    <row r="59" spans="1:13" ht="36.75" hidden="1" customHeight="1" x14ac:dyDescent="0.2">
      <c r="A59" s="276" t="s">
        <v>86</v>
      </c>
      <c r="B59" s="277" t="s">
        <v>87</v>
      </c>
      <c r="C59" s="278" t="s">
        <v>52</v>
      </c>
      <c r="D59" s="278" t="s">
        <v>64</v>
      </c>
      <c r="E59" s="279"/>
      <c r="F59" s="278"/>
      <c r="G59" s="280">
        <f>63*1.055</f>
        <v>66.464999999999989</v>
      </c>
      <c r="H59" s="143"/>
      <c r="I59" s="281">
        <f>52.5*1.055</f>
        <v>55.387499999999996</v>
      </c>
      <c r="J59" s="144"/>
      <c r="K59" s="253">
        <f>52.5*1.055</f>
        <v>55.387499999999996</v>
      </c>
      <c r="L59" s="127"/>
      <c r="M59" s="14" t="s">
        <v>76</v>
      </c>
    </row>
    <row r="60" spans="1:13" hidden="1" x14ac:dyDescent="0.2">
      <c r="A60" s="276" t="s">
        <v>88</v>
      </c>
      <c r="B60" s="277" t="s">
        <v>89</v>
      </c>
      <c r="C60" s="278" t="s">
        <v>52</v>
      </c>
      <c r="D60" s="278" t="s">
        <v>64</v>
      </c>
      <c r="E60" s="279"/>
      <c r="F60" s="278"/>
      <c r="G60" s="280">
        <f>63*1.055</f>
        <v>66.464999999999989</v>
      </c>
      <c r="H60" s="143"/>
      <c r="I60" s="281">
        <f>57.75*1.055</f>
        <v>60.926249999999996</v>
      </c>
      <c r="J60" s="144"/>
      <c r="K60" s="168">
        <f>32.55*1.055</f>
        <v>34.340249999999997</v>
      </c>
      <c r="L60" s="15"/>
      <c r="M60" s="16" t="s">
        <v>90</v>
      </c>
    </row>
    <row r="61" spans="1:13" ht="37.5" hidden="1" customHeight="1" x14ac:dyDescent="0.2">
      <c r="A61" s="276" t="s">
        <v>91</v>
      </c>
      <c r="B61" s="277" t="s">
        <v>92</v>
      </c>
      <c r="C61" s="278" t="s">
        <v>52</v>
      </c>
      <c r="D61" s="278" t="s">
        <v>64</v>
      </c>
      <c r="E61" s="279"/>
      <c r="F61" s="278"/>
      <c r="G61" s="280">
        <f>45*1.055</f>
        <v>47.474999999999994</v>
      </c>
      <c r="H61" s="143"/>
      <c r="I61" s="281">
        <f>47.25*1.055</f>
        <v>49.848749999999995</v>
      </c>
      <c r="J61" s="144"/>
      <c r="K61" s="253">
        <f>32.55*1.055</f>
        <v>34.340249999999997</v>
      </c>
      <c r="L61" s="127"/>
      <c r="M61" s="16" t="s">
        <v>90</v>
      </c>
    </row>
    <row r="62" spans="1:13" ht="36" hidden="1" customHeight="1" x14ac:dyDescent="0.2">
      <c r="A62" s="276" t="s">
        <v>93</v>
      </c>
      <c r="B62" s="277" t="s">
        <v>94</v>
      </c>
      <c r="C62" s="278" t="s">
        <v>52</v>
      </c>
      <c r="D62" s="278" t="s">
        <v>64</v>
      </c>
      <c r="E62" s="279"/>
      <c r="F62" s="278"/>
      <c r="G62" s="280">
        <f>42*1.055</f>
        <v>44.309999999999995</v>
      </c>
      <c r="H62" s="143"/>
      <c r="I62" s="281">
        <f>32.55*1.055</f>
        <v>34.340249999999997</v>
      </c>
      <c r="J62" s="144"/>
      <c r="K62" s="253">
        <f>32.55*1.055</f>
        <v>34.340249999999997</v>
      </c>
      <c r="L62" s="127"/>
      <c r="M62" s="16" t="s">
        <v>90</v>
      </c>
    </row>
    <row r="63" spans="1:13" hidden="1" x14ac:dyDescent="0.2">
      <c r="A63" s="276" t="s">
        <v>95</v>
      </c>
      <c r="B63" s="277" t="s">
        <v>96</v>
      </c>
      <c r="C63" s="278" t="s">
        <v>52</v>
      </c>
      <c r="D63" s="278" t="s">
        <v>64</v>
      </c>
      <c r="E63" s="279"/>
      <c r="F63" s="278"/>
      <c r="G63" s="280">
        <f>42*1.055</f>
        <v>44.309999999999995</v>
      </c>
      <c r="H63" s="143"/>
      <c r="I63" s="281">
        <f>57.75*1.055</f>
        <v>60.926249999999996</v>
      </c>
      <c r="J63" s="144"/>
      <c r="K63" s="168">
        <f>33.6*1.055</f>
        <v>35.448</v>
      </c>
      <c r="L63" s="15"/>
      <c r="M63" s="16" t="s">
        <v>97</v>
      </c>
    </row>
    <row r="64" spans="1:13" hidden="1" x14ac:dyDescent="0.2">
      <c r="A64" s="420" t="s">
        <v>98</v>
      </c>
      <c r="B64" s="421" t="s">
        <v>99</v>
      </c>
      <c r="C64" s="278" t="s">
        <v>52</v>
      </c>
      <c r="D64" s="278" t="s">
        <v>64</v>
      </c>
      <c r="E64" s="279"/>
      <c r="F64" s="278"/>
      <c r="G64" s="280">
        <f>58*1.055</f>
        <v>61.19</v>
      </c>
      <c r="H64" s="143"/>
      <c r="I64" s="281">
        <f>57.75*1.055</f>
        <v>60.926249999999996</v>
      </c>
      <c r="J64" s="144"/>
      <c r="K64" s="253">
        <f>31.5*1.055</f>
        <v>33.232499999999995</v>
      </c>
      <c r="L64" s="127"/>
      <c r="M64" s="442" t="s">
        <v>100</v>
      </c>
    </row>
    <row r="65" spans="1:13" ht="12.75" hidden="1" customHeight="1" x14ac:dyDescent="0.2">
      <c r="A65" s="420"/>
      <c r="B65" s="421"/>
      <c r="C65" s="433" t="s">
        <v>52</v>
      </c>
      <c r="D65" s="282" t="s">
        <v>101</v>
      </c>
      <c r="E65" s="279"/>
      <c r="F65" s="282"/>
      <c r="G65" s="443"/>
      <c r="H65" s="283"/>
      <c r="I65" s="445">
        <f>57.75*1.055</f>
        <v>60.926249999999996</v>
      </c>
      <c r="J65" s="144"/>
      <c r="K65" s="444"/>
      <c r="L65" s="127"/>
      <c r="M65" s="442"/>
    </row>
    <row r="66" spans="1:13" ht="41.25" hidden="1" customHeight="1" x14ac:dyDescent="0.2">
      <c r="A66" s="420"/>
      <c r="B66" s="421"/>
      <c r="C66" s="433"/>
      <c r="D66" s="282" t="s">
        <v>70</v>
      </c>
      <c r="E66" s="279"/>
      <c r="F66" s="282"/>
      <c r="G66" s="443"/>
      <c r="H66" s="283"/>
      <c r="I66" s="445">
        <f>57.75*1.055</f>
        <v>60.926249999999996</v>
      </c>
      <c r="J66" s="144"/>
      <c r="K66" s="444"/>
      <c r="L66" s="127"/>
      <c r="M66" s="442"/>
    </row>
    <row r="67" spans="1:13" ht="44.25" hidden="1" customHeight="1" x14ac:dyDescent="0.2">
      <c r="A67" s="276" t="s">
        <v>102</v>
      </c>
      <c r="B67" s="277" t="s">
        <v>187</v>
      </c>
      <c r="C67" s="278" t="s">
        <v>52</v>
      </c>
      <c r="D67" s="278" t="s">
        <v>64</v>
      </c>
      <c r="E67" s="279"/>
      <c r="F67" s="278"/>
      <c r="G67" s="280">
        <f>63*1.055</f>
        <v>66.464999999999989</v>
      </c>
      <c r="H67" s="143"/>
      <c r="I67" s="281">
        <f t="shared" ref="I67:K68" si="6">57.75*1.055</f>
        <v>60.926249999999996</v>
      </c>
      <c r="J67" s="144"/>
      <c r="K67" s="253">
        <f t="shared" si="6"/>
        <v>60.926249999999996</v>
      </c>
      <c r="L67" s="127"/>
      <c r="M67" s="16" t="s">
        <v>97</v>
      </c>
    </row>
    <row r="68" spans="1:13" hidden="1" x14ac:dyDescent="0.2">
      <c r="A68" s="420" t="s">
        <v>103</v>
      </c>
      <c r="B68" s="421" t="s">
        <v>104</v>
      </c>
      <c r="C68" s="433" t="s">
        <v>188</v>
      </c>
      <c r="D68" s="278" t="s">
        <v>64</v>
      </c>
      <c r="E68" s="279"/>
      <c r="F68" s="278"/>
      <c r="G68" s="280">
        <f>63*1.055</f>
        <v>66.464999999999989</v>
      </c>
      <c r="H68" s="143"/>
      <c r="I68" s="281">
        <f t="shared" si="6"/>
        <v>60.926249999999996</v>
      </c>
      <c r="J68" s="144"/>
      <c r="K68" s="253">
        <f t="shared" si="6"/>
        <v>60.926249999999996</v>
      </c>
      <c r="L68" s="127"/>
      <c r="M68" s="16" t="s">
        <v>105</v>
      </c>
    </row>
    <row r="69" spans="1:13" ht="15.75" hidden="1" customHeight="1" x14ac:dyDescent="0.2">
      <c r="A69" s="420"/>
      <c r="B69" s="421"/>
      <c r="C69" s="433"/>
      <c r="D69" s="278" t="s">
        <v>68</v>
      </c>
      <c r="E69" s="279"/>
      <c r="F69" s="278"/>
      <c r="G69" s="443">
        <v>66.464999999999989</v>
      </c>
      <c r="H69" s="143"/>
      <c r="I69" s="445">
        <v>60.926249999999996</v>
      </c>
      <c r="J69" s="144"/>
      <c r="K69" s="444">
        <f>47.25*1.055</f>
        <v>49.848749999999995</v>
      </c>
      <c r="L69" s="127"/>
      <c r="M69" s="442" t="s">
        <v>90</v>
      </c>
    </row>
    <row r="70" spans="1:13" ht="25.5" hidden="1" customHeight="1" x14ac:dyDescent="0.2">
      <c r="A70" s="420"/>
      <c r="B70" s="421"/>
      <c r="C70" s="433"/>
      <c r="D70" s="278" t="s">
        <v>189</v>
      </c>
      <c r="E70" s="279"/>
      <c r="F70" s="278"/>
      <c r="G70" s="443"/>
      <c r="H70" s="143"/>
      <c r="I70" s="445"/>
      <c r="J70" s="144"/>
      <c r="K70" s="444"/>
      <c r="L70" s="127"/>
      <c r="M70" s="442"/>
    </row>
    <row r="71" spans="1:13" ht="51" hidden="1" x14ac:dyDescent="0.2">
      <c r="A71" s="420"/>
      <c r="B71" s="421"/>
      <c r="C71" s="278" t="s">
        <v>190</v>
      </c>
      <c r="D71" s="278" t="s">
        <v>64</v>
      </c>
      <c r="E71" s="279"/>
      <c r="F71" s="278"/>
      <c r="G71" s="280">
        <f>63*1.055</f>
        <v>66.464999999999989</v>
      </c>
      <c r="H71" s="143"/>
      <c r="I71" s="281"/>
      <c r="J71" s="144"/>
      <c r="K71" s="253"/>
      <c r="L71" s="127"/>
      <c r="M71" s="16"/>
    </row>
    <row r="72" spans="1:13" hidden="1" x14ac:dyDescent="0.2">
      <c r="A72" s="420"/>
      <c r="B72" s="421"/>
      <c r="C72" s="434" t="s">
        <v>54</v>
      </c>
      <c r="D72" s="273" t="s">
        <v>78</v>
      </c>
      <c r="E72" s="279"/>
      <c r="F72" s="273"/>
      <c r="G72" s="280"/>
      <c r="H72" s="224"/>
      <c r="I72" s="281">
        <f>27.3*1.055</f>
        <v>28.801500000000001</v>
      </c>
      <c r="J72" s="144"/>
      <c r="K72" s="253">
        <f>27.3*1.055</f>
        <v>28.801500000000001</v>
      </c>
      <c r="L72" s="127"/>
      <c r="M72" s="442" t="s">
        <v>85</v>
      </c>
    </row>
    <row r="73" spans="1:13" ht="12.75" hidden="1" customHeight="1" x14ac:dyDescent="0.2">
      <c r="A73" s="420"/>
      <c r="B73" s="421"/>
      <c r="C73" s="434"/>
      <c r="D73" s="273" t="s">
        <v>106</v>
      </c>
      <c r="E73" s="279"/>
      <c r="F73" s="273"/>
      <c r="G73" s="443"/>
      <c r="H73" s="224"/>
      <c r="I73" s="445">
        <f>35.7*1.055</f>
        <v>37.663499999999999</v>
      </c>
      <c r="J73" s="144"/>
      <c r="K73" s="444">
        <f>35.7*1.055</f>
        <v>37.663499999999999</v>
      </c>
      <c r="L73" s="127"/>
      <c r="M73" s="442"/>
    </row>
    <row r="74" spans="1:13" ht="61.5" hidden="1" customHeight="1" x14ac:dyDescent="0.2">
      <c r="A74" s="420"/>
      <c r="B74" s="421"/>
      <c r="C74" s="434"/>
      <c r="D74" s="273" t="s">
        <v>80</v>
      </c>
      <c r="E74" s="279"/>
      <c r="F74" s="273"/>
      <c r="G74" s="443"/>
      <c r="H74" s="224"/>
      <c r="I74" s="445"/>
      <c r="J74" s="144"/>
      <c r="K74" s="444"/>
      <c r="L74" s="127"/>
      <c r="M74" s="442"/>
    </row>
    <row r="75" spans="1:13" ht="12.75" hidden="1" customHeight="1" x14ac:dyDescent="0.2">
      <c r="A75" s="420"/>
      <c r="B75" s="421"/>
      <c r="C75" s="434"/>
      <c r="D75" s="273" t="s">
        <v>64</v>
      </c>
      <c r="E75" s="279"/>
      <c r="F75" s="273"/>
      <c r="G75" s="443"/>
      <c r="H75" s="224"/>
      <c r="I75" s="445">
        <f>27.3*1.055</f>
        <v>28.801500000000001</v>
      </c>
      <c r="J75" s="144"/>
      <c r="K75" s="444">
        <f>27.3*1.055</f>
        <v>28.801500000000001</v>
      </c>
      <c r="L75" s="127"/>
      <c r="M75" s="442"/>
    </row>
    <row r="76" spans="1:13" ht="54" hidden="1" customHeight="1" x14ac:dyDescent="0.2">
      <c r="A76" s="420"/>
      <c r="B76" s="421"/>
      <c r="C76" s="434"/>
      <c r="D76" s="273" t="s">
        <v>107</v>
      </c>
      <c r="E76" s="279"/>
      <c r="F76" s="273"/>
      <c r="G76" s="443"/>
      <c r="H76" s="224"/>
      <c r="I76" s="445"/>
      <c r="J76" s="144"/>
      <c r="K76" s="444"/>
      <c r="L76" s="127"/>
      <c r="M76" s="442"/>
    </row>
    <row r="77" spans="1:13" ht="63" hidden="1" customHeight="1" x14ac:dyDescent="0.2">
      <c r="A77" s="276" t="s">
        <v>108</v>
      </c>
      <c r="B77" s="277" t="s">
        <v>109</v>
      </c>
      <c r="C77" s="278" t="s">
        <v>52</v>
      </c>
      <c r="D77" s="278" t="s">
        <v>64</v>
      </c>
      <c r="E77" s="279"/>
      <c r="F77" s="278"/>
      <c r="G77" s="280">
        <f>63*1.055</f>
        <v>66.464999999999989</v>
      </c>
      <c r="H77" s="143"/>
      <c r="I77" s="281">
        <f t="shared" ref="I77:K78" si="7">57.75*1.055</f>
        <v>60.926249999999996</v>
      </c>
      <c r="J77" s="144"/>
      <c r="K77" s="253">
        <f t="shared" si="7"/>
        <v>60.926249999999996</v>
      </c>
      <c r="L77" s="127"/>
      <c r="M77" s="16" t="s">
        <v>97</v>
      </c>
    </row>
    <row r="78" spans="1:13" hidden="1" x14ac:dyDescent="0.2">
      <c r="A78" s="420" t="s">
        <v>110</v>
      </c>
      <c r="B78" s="421" t="s">
        <v>111</v>
      </c>
      <c r="C78" s="278" t="s">
        <v>52</v>
      </c>
      <c r="D78" s="278" t="s">
        <v>64</v>
      </c>
      <c r="E78" s="279"/>
      <c r="F78" s="278"/>
      <c r="G78" s="280">
        <f>63*1.055</f>
        <v>66.464999999999989</v>
      </c>
      <c r="H78" s="143"/>
      <c r="I78" s="281">
        <f t="shared" si="7"/>
        <v>60.926249999999996</v>
      </c>
      <c r="J78" s="144"/>
      <c r="K78" s="253">
        <f t="shared" si="7"/>
        <v>60.926249999999996</v>
      </c>
      <c r="L78" s="127"/>
      <c r="M78" s="442" t="s">
        <v>112</v>
      </c>
    </row>
    <row r="79" spans="1:13" ht="12.75" hidden="1" customHeight="1" x14ac:dyDescent="0.2">
      <c r="A79" s="420"/>
      <c r="B79" s="421"/>
      <c r="C79" s="433" t="s">
        <v>52</v>
      </c>
      <c r="D79" s="278" t="s">
        <v>68</v>
      </c>
      <c r="E79" s="279"/>
      <c r="F79" s="278"/>
      <c r="G79" s="443">
        <f>63*1.055</f>
        <v>66.464999999999989</v>
      </c>
      <c r="H79" s="143"/>
      <c r="I79" s="445">
        <f>47.25*1.055</f>
        <v>49.848749999999995</v>
      </c>
      <c r="J79" s="144"/>
      <c r="K79" s="444"/>
      <c r="L79" s="127"/>
      <c r="M79" s="442"/>
    </row>
    <row r="80" spans="1:13" ht="45" hidden="1" customHeight="1" x14ac:dyDescent="0.2">
      <c r="A80" s="420"/>
      <c r="B80" s="421"/>
      <c r="C80" s="433"/>
      <c r="D80" s="278" t="s">
        <v>189</v>
      </c>
      <c r="E80" s="279"/>
      <c r="F80" s="278"/>
      <c r="G80" s="443"/>
      <c r="H80" s="143"/>
      <c r="I80" s="445"/>
      <c r="J80" s="144"/>
      <c r="K80" s="444"/>
      <c r="L80" s="127"/>
      <c r="M80" s="442"/>
    </row>
    <row r="81" spans="1:13" ht="19.5" hidden="1" customHeight="1" x14ac:dyDescent="0.2">
      <c r="A81" s="420"/>
      <c r="B81" s="421"/>
      <c r="C81" s="278" t="s">
        <v>54</v>
      </c>
      <c r="D81" s="278" t="s">
        <v>78</v>
      </c>
      <c r="E81" s="279"/>
      <c r="F81" s="278"/>
      <c r="G81" s="280">
        <f>30*1.055</f>
        <v>31.65</v>
      </c>
      <c r="H81" s="143"/>
      <c r="I81" s="281">
        <f>27.3*1.055</f>
        <v>28.801500000000001</v>
      </c>
      <c r="J81" s="144"/>
      <c r="K81" s="253">
        <f>27.3*1.055</f>
        <v>28.801500000000001</v>
      </c>
      <c r="L81" s="127"/>
      <c r="M81" s="442" t="s">
        <v>85</v>
      </c>
    </row>
    <row r="82" spans="1:13" ht="15.75" hidden="1" customHeight="1" x14ac:dyDescent="0.2">
      <c r="A82" s="420"/>
      <c r="B82" s="421"/>
      <c r="C82" s="446" t="s">
        <v>54</v>
      </c>
      <c r="D82" s="282" t="s">
        <v>106</v>
      </c>
      <c r="E82" s="279"/>
      <c r="F82" s="282"/>
      <c r="G82" s="443"/>
      <c r="H82" s="283"/>
      <c r="I82" s="445">
        <f>35.7*1.055</f>
        <v>37.663499999999999</v>
      </c>
      <c r="J82" s="144"/>
      <c r="K82" s="444">
        <f>35.7*1.055</f>
        <v>37.663499999999999</v>
      </c>
      <c r="L82" s="127"/>
      <c r="M82" s="442"/>
    </row>
    <row r="83" spans="1:13" ht="30" hidden="1" customHeight="1" x14ac:dyDescent="0.2">
      <c r="A83" s="420"/>
      <c r="B83" s="421"/>
      <c r="C83" s="446"/>
      <c r="D83" s="282" t="s">
        <v>80</v>
      </c>
      <c r="E83" s="279"/>
      <c r="F83" s="282"/>
      <c r="G83" s="443"/>
      <c r="H83" s="283"/>
      <c r="I83" s="445"/>
      <c r="J83" s="144"/>
      <c r="K83" s="444"/>
      <c r="L83" s="127"/>
      <c r="M83" s="442"/>
    </row>
    <row r="84" spans="1:13" ht="52.5" hidden="1" customHeight="1" x14ac:dyDescent="0.2">
      <c r="A84" s="276" t="s">
        <v>113</v>
      </c>
      <c r="B84" s="277" t="s">
        <v>114</v>
      </c>
      <c r="C84" s="278" t="s">
        <v>52</v>
      </c>
      <c r="D84" s="278" t="s">
        <v>64</v>
      </c>
      <c r="E84" s="279"/>
      <c r="F84" s="278"/>
      <c r="G84" s="280">
        <f>63*1.055</f>
        <v>66.464999999999989</v>
      </c>
      <c r="H84" s="284"/>
      <c r="I84" s="281">
        <f>32.55*1.055</f>
        <v>34.340249999999997</v>
      </c>
      <c r="J84" s="144"/>
      <c r="K84" s="253">
        <f>32.55*1.055</f>
        <v>34.340249999999997</v>
      </c>
      <c r="L84" s="127"/>
      <c r="M84" s="16" t="s">
        <v>97</v>
      </c>
    </row>
    <row r="85" spans="1:13" hidden="1" x14ac:dyDescent="0.2">
      <c r="A85" s="276" t="s">
        <v>115</v>
      </c>
      <c r="B85" s="277" t="s">
        <v>116</v>
      </c>
      <c r="C85" s="278" t="s">
        <v>52</v>
      </c>
      <c r="D85" s="278" t="s">
        <v>64</v>
      </c>
      <c r="E85" s="279"/>
      <c r="F85" s="278"/>
      <c r="G85" s="280">
        <f>63*1.055</f>
        <v>66.464999999999989</v>
      </c>
      <c r="H85" s="143"/>
      <c r="I85" s="281">
        <f t="shared" ref="I85:K88" si="8">57.75*1.055</f>
        <v>60.926249999999996</v>
      </c>
      <c r="J85" s="144"/>
      <c r="K85" s="253">
        <f t="shared" si="8"/>
        <v>60.926249999999996</v>
      </c>
      <c r="L85" s="127"/>
      <c r="M85" s="16" t="s">
        <v>90</v>
      </c>
    </row>
    <row r="86" spans="1:13" hidden="1" x14ac:dyDescent="0.2">
      <c r="A86" s="420" t="s">
        <v>117</v>
      </c>
      <c r="B86" s="421" t="s">
        <v>118</v>
      </c>
      <c r="C86" s="278" t="s">
        <v>52</v>
      </c>
      <c r="D86" s="278" t="s">
        <v>64</v>
      </c>
      <c r="E86" s="279"/>
      <c r="F86" s="278"/>
      <c r="G86" s="280">
        <f>63*1.055</f>
        <v>66.464999999999989</v>
      </c>
      <c r="H86" s="143"/>
      <c r="I86" s="281">
        <f t="shared" si="8"/>
        <v>60.926249999999996</v>
      </c>
      <c r="J86" s="144"/>
      <c r="K86" s="253">
        <f t="shared" si="8"/>
        <v>60.926249999999996</v>
      </c>
      <c r="L86" s="127"/>
      <c r="M86" s="442" t="s">
        <v>112</v>
      </c>
    </row>
    <row r="87" spans="1:13" ht="12.75" hidden="1" customHeight="1" x14ac:dyDescent="0.2">
      <c r="A87" s="420"/>
      <c r="B87" s="421"/>
      <c r="C87" s="433" t="s">
        <v>52</v>
      </c>
      <c r="D87" s="278" t="s">
        <v>101</v>
      </c>
      <c r="E87" s="279"/>
      <c r="F87" s="278"/>
      <c r="G87" s="443">
        <f>68*1.055</f>
        <v>71.739999999999995</v>
      </c>
      <c r="H87" s="143"/>
      <c r="I87" s="459">
        <f t="shared" si="8"/>
        <v>60.926249999999996</v>
      </c>
      <c r="J87" s="285"/>
      <c r="K87" s="444">
        <f>47.25*1.055</f>
        <v>49.848749999999995</v>
      </c>
      <c r="L87" s="127"/>
      <c r="M87" s="442"/>
    </row>
    <row r="88" spans="1:13" ht="25.5" hidden="1" customHeight="1" x14ac:dyDescent="0.2">
      <c r="A88" s="420"/>
      <c r="B88" s="421"/>
      <c r="C88" s="433"/>
      <c r="D88" s="278" t="s">
        <v>189</v>
      </c>
      <c r="E88" s="279"/>
      <c r="F88" s="278"/>
      <c r="G88" s="443"/>
      <c r="H88" s="143"/>
      <c r="I88" s="459">
        <f t="shared" si="8"/>
        <v>60.926249999999996</v>
      </c>
      <c r="J88" s="285"/>
      <c r="K88" s="444"/>
      <c r="L88" s="127"/>
      <c r="M88" s="442"/>
    </row>
    <row r="89" spans="1:13" hidden="1" x14ac:dyDescent="0.2">
      <c r="A89" s="420"/>
      <c r="B89" s="421"/>
      <c r="C89" s="278" t="s">
        <v>54</v>
      </c>
      <c r="D89" s="278" t="s">
        <v>78</v>
      </c>
      <c r="E89" s="279"/>
      <c r="F89" s="278"/>
      <c r="G89" s="280"/>
      <c r="H89" s="143"/>
      <c r="I89" s="281">
        <f>27.3*1.055</f>
        <v>28.801500000000001</v>
      </c>
      <c r="J89" s="144"/>
      <c r="K89" s="253">
        <f>27.3*1.055</f>
        <v>28.801500000000001</v>
      </c>
      <c r="L89" s="127"/>
      <c r="M89" s="442" t="s">
        <v>85</v>
      </c>
    </row>
    <row r="90" spans="1:13" ht="12.75" hidden="1" customHeight="1" x14ac:dyDescent="0.2">
      <c r="A90" s="420"/>
      <c r="B90" s="421"/>
      <c r="C90" s="446" t="s">
        <v>54</v>
      </c>
      <c r="D90" s="282" t="s">
        <v>119</v>
      </c>
      <c r="E90" s="279"/>
      <c r="F90" s="282"/>
      <c r="G90" s="443"/>
      <c r="H90" s="283"/>
      <c r="I90" s="445">
        <f>35.7*1.055</f>
        <v>37.663499999999999</v>
      </c>
      <c r="J90" s="144"/>
      <c r="K90" s="444">
        <f>35.7*1.055</f>
        <v>37.663499999999999</v>
      </c>
      <c r="L90" s="127"/>
      <c r="M90" s="442"/>
    </row>
    <row r="91" spans="1:13" ht="30" hidden="1" customHeight="1" x14ac:dyDescent="0.2">
      <c r="A91" s="420"/>
      <c r="B91" s="421"/>
      <c r="C91" s="446"/>
      <c r="D91" s="282" t="s">
        <v>80</v>
      </c>
      <c r="E91" s="279"/>
      <c r="F91" s="282"/>
      <c r="G91" s="443"/>
      <c r="H91" s="283"/>
      <c r="I91" s="445"/>
      <c r="J91" s="144"/>
      <c r="K91" s="444"/>
      <c r="L91" s="127"/>
      <c r="M91" s="442"/>
    </row>
    <row r="92" spans="1:13" hidden="1" x14ac:dyDescent="0.2">
      <c r="A92" s="276" t="s">
        <v>120</v>
      </c>
      <c r="B92" s="277" t="s">
        <v>121</v>
      </c>
      <c r="C92" s="278" t="s">
        <v>52</v>
      </c>
      <c r="D92" s="278" t="s">
        <v>64</v>
      </c>
      <c r="E92" s="279"/>
      <c r="F92" s="278"/>
      <c r="G92" s="280">
        <f>63*1.055</f>
        <v>66.464999999999989</v>
      </c>
      <c r="H92" s="143"/>
      <c r="I92" s="281">
        <f>57.75*1.055</f>
        <v>60.926249999999996</v>
      </c>
      <c r="J92" s="144"/>
      <c r="K92" s="253">
        <f>57.75*1.055</f>
        <v>60.926249999999996</v>
      </c>
      <c r="L92" s="127"/>
      <c r="M92" s="16" t="s">
        <v>90</v>
      </c>
    </row>
    <row r="93" spans="1:13" hidden="1" x14ac:dyDescent="0.2">
      <c r="A93" s="263" t="s">
        <v>163</v>
      </c>
      <c r="B93" s="437" t="s">
        <v>122</v>
      </c>
      <c r="C93" s="437"/>
      <c r="D93" s="437"/>
      <c r="E93" s="437"/>
      <c r="F93" s="437"/>
      <c r="G93" s="437"/>
      <c r="H93" s="437"/>
      <c r="I93" s="437"/>
      <c r="J93" s="437"/>
      <c r="K93" s="437"/>
      <c r="L93" s="437"/>
      <c r="M93" s="437"/>
    </row>
    <row r="94" spans="1:13" hidden="1" x14ac:dyDescent="0.2">
      <c r="A94" s="276" t="s">
        <v>123</v>
      </c>
      <c r="B94" s="277" t="s">
        <v>124</v>
      </c>
      <c r="C94" s="278" t="s">
        <v>52</v>
      </c>
      <c r="D94" s="278" t="s">
        <v>78</v>
      </c>
      <c r="E94" s="279"/>
      <c r="F94" s="278"/>
      <c r="G94" s="280"/>
      <c r="H94" s="143"/>
      <c r="I94" s="281"/>
      <c r="J94" s="144"/>
      <c r="K94" s="253"/>
      <c r="L94" s="127"/>
      <c r="M94" s="16" t="s">
        <v>69</v>
      </c>
    </row>
    <row r="95" spans="1:13" hidden="1" x14ac:dyDescent="0.2">
      <c r="A95" s="276" t="s">
        <v>125</v>
      </c>
      <c r="B95" s="277" t="s">
        <v>126</v>
      </c>
      <c r="C95" s="278" t="s">
        <v>52</v>
      </c>
      <c r="D95" s="278" t="s">
        <v>78</v>
      </c>
      <c r="E95" s="279"/>
      <c r="F95" s="278"/>
      <c r="G95" s="280"/>
      <c r="H95" s="143"/>
      <c r="I95" s="281"/>
      <c r="J95" s="144"/>
      <c r="K95" s="253"/>
      <c r="L95" s="127"/>
      <c r="M95" s="16" t="s">
        <v>69</v>
      </c>
    </row>
    <row r="96" spans="1:13" hidden="1" x14ac:dyDescent="0.2">
      <c r="A96" s="420" t="s">
        <v>127</v>
      </c>
      <c r="B96" s="421" t="s">
        <v>128</v>
      </c>
      <c r="C96" s="278" t="s">
        <v>52</v>
      </c>
      <c r="D96" s="278" t="s">
        <v>78</v>
      </c>
      <c r="E96" s="279"/>
      <c r="F96" s="278"/>
      <c r="G96" s="280"/>
      <c r="H96" s="143"/>
      <c r="I96" s="281"/>
      <c r="J96" s="144"/>
      <c r="K96" s="253"/>
      <c r="L96" s="127"/>
      <c r="M96" s="442" t="s">
        <v>76</v>
      </c>
    </row>
    <row r="97" spans="1:13" ht="12.75" hidden="1" customHeight="1" x14ac:dyDescent="0.2">
      <c r="A97" s="420"/>
      <c r="B97" s="421"/>
      <c r="C97" s="433" t="s">
        <v>77</v>
      </c>
      <c r="D97" s="278" t="s">
        <v>129</v>
      </c>
      <c r="E97" s="279"/>
      <c r="F97" s="278"/>
      <c r="G97" s="443"/>
      <c r="H97" s="143"/>
      <c r="I97" s="445"/>
      <c r="J97" s="144"/>
      <c r="K97" s="444"/>
      <c r="L97" s="127"/>
      <c r="M97" s="442"/>
    </row>
    <row r="98" spans="1:13" ht="25.5" hidden="1" customHeight="1" x14ac:dyDescent="0.2">
      <c r="A98" s="420"/>
      <c r="B98" s="421"/>
      <c r="C98" s="433"/>
      <c r="D98" s="278" t="s">
        <v>107</v>
      </c>
      <c r="E98" s="279"/>
      <c r="F98" s="278"/>
      <c r="G98" s="443"/>
      <c r="H98" s="143"/>
      <c r="I98" s="445"/>
      <c r="J98" s="144"/>
      <c r="K98" s="444"/>
      <c r="L98" s="127"/>
      <c r="M98" s="442"/>
    </row>
    <row r="99" spans="1:13" ht="64.5" hidden="1" customHeight="1" x14ac:dyDescent="0.2">
      <c r="A99" s="420"/>
      <c r="B99" s="421"/>
      <c r="C99" s="278" t="s">
        <v>54</v>
      </c>
      <c r="D99" s="278" t="s">
        <v>130</v>
      </c>
      <c r="E99" s="279"/>
      <c r="F99" s="278"/>
      <c r="G99" s="280"/>
      <c r="H99" s="143"/>
      <c r="I99" s="281"/>
      <c r="J99" s="144"/>
      <c r="K99" s="253"/>
      <c r="L99" s="127"/>
      <c r="M99" s="16" t="s">
        <v>85</v>
      </c>
    </row>
    <row r="100" spans="1:13" ht="25.5" hidden="1" x14ac:dyDescent="0.2">
      <c r="A100" s="276">
        <v>210201</v>
      </c>
      <c r="B100" s="277" t="s">
        <v>131</v>
      </c>
      <c r="C100" s="278" t="s">
        <v>52</v>
      </c>
      <c r="D100" s="278" t="s">
        <v>78</v>
      </c>
      <c r="E100" s="279"/>
      <c r="F100" s="278"/>
      <c r="G100" s="280"/>
      <c r="H100" s="143"/>
      <c r="I100" s="281"/>
      <c r="J100" s="144"/>
      <c r="K100" s="253"/>
      <c r="L100" s="127"/>
      <c r="M100" s="16" t="s">
        <v>97</v>
      </c>
    </row>
    <row r="101" spans="1:13" hidden="1" x14ac:dyDescent="0.2">
      <c r="A101" s="276" t="s">
        <v>152</v>
      </c>
      <c r="B101" s="277" t="s">
        <v>132</v>
      </c>
      <c r="C101" s="278" t="s">
        <v>52</v>
      </c>
      <c r="D101" s="278" t="s">
        <v>78</v>
      </c>
      <c r="E101" s="279"/>
      <c r="F101" s="278"/>
      <c r="G101" s="280"/>
      <c r="H101" s="143"/>
      <c r="I101" s="281"/>
      <c r="J101" s="144"/>
      <c r="K101" s="253"/>
      <c r="L101" s="127"/>
      <c r="M101" s="16" t="s">
        <v>97</v>
      </c>
    </row>
    <row r="102" spans="1:13" hidden="1" x14ac:dyDescent="0.2">
      <c r="A102" s="276">
        <v>210312</v>
      </c>
      <c r="B102" s="277" t="s">
        <v>133</v>
      </c>
      <c r="C102" s="278" t="s">
        <v>52</v>
      </c>
      <c r="D102" s="278" t="s">
        <v>78</v>
      </c>
      <c r="E102" s="279"/>
      <c r="F102" s="278"/>
      <c r="G102" s="280"/>
      <c r="H102" s="143"/>
      <c r="I102" s="281"/>
      <c r="J102" s="144"/>
      <c r="K102" s="253"/>
      <c r="L102" s="127"/>
      <c r="M102" s="16" t="s">
        <v>97</v>
      </c>
    </row>
    <row r="103" spans="1:13" hidden="1" x14ac:dyDescent="0.2">
      <c r="A103" s="276">
        <v>210401</v>
      </c>
      <c r="B103" s="277" t="s">
        <v>134</v>
      </c>
      <c r="C103" s="278" t="s">
        <v>52</v>
      </c>
      <c r="D103" s="278" t="s">
        <v>78</v>
      </c>
      <c r="E103" s="279"/>
      <c r="F103" s="278"/>
      <c r="G103" s="280"/>
      <c r="H103" s="143"/>
      <c r="I103" s="281"/>
      <c r="J103" s="144"/>
      <c r="K103" s="253"/>
      <c r="L103" s="127"/>
      <c r="M103" s="16" t="s">
        <v>90</v>
      </c>
    </row>
    <row r="104" spans="1:13" ht="48" hidden="1" customHeight="1" x14ac:dyDescent="0.2">
      <c r="A104" s="276" t="s">
        <v>153</v>
      </c>
      <c r="B104" s="277" t="s">
        <v>55</v>
      </c>
      <c r="C104" s="278" t="s">
        <v>52</v>
      </c>
      <c r="D104" s="278" t="s">
        <v>78</v>
      </c>
      <c r="E104" s="279"/>
      <c r="F104" s="278"/>
      <c r="G104" s="280"/>
      <c r="H104" s="143"/>
      <c r="I104" s="281"/>
      <c r="J104" s="144"/>
      <c r="K104" s="253"/>
      <c r="L104" s="127"/>
      <c r="M104" s="16" t="s">
        <v>97</v>
      </c>
    </row>
    <row r="105" spans="1:13" hidden="1" x14ac:dyDescent="0.2">
      <c r="A105" s="276">
        <v>210403</v>
      </c>
      <c r="B105" s="277" t="s">
        <v>135</v>
      </c>
      <c r="C105" s="278" t="s">
        <v>52</v>
      </c>
      <c r="D105" s="278" t="s">
        <v>78</v>
      </c>
      <c r="E105" s="279"/>
      <c r="F105" s="278"/>
      <c r="G105" s="280"/>
      <c r="H105" s="143"/>
      <c r="I105" s="281"/>
      <c r="J105" s="144"/>
      <c r="K105" s="253"/>
      <c r="L105" s="127"/>
      <c r="M105" s="16" t="s">
        <v>90</v>
      </c>
    </row>
    <row r="106" spans="1:13" ht="31.5" hidden="1" customHeight="1" x14ac:dyDescent="0.2">
      <c r="A106" s="420" t="s">
        <v>154</v>
      </c>
      <c r="B106" s="421" t="s">
        <v>51</v>
      </c>
      <c r="C106" s="278" t="s">
        <v>52</v>
      </c>
      <c r="D106" s="278" t="s">
        <v>78</v>
      </c>
      <c r="E106" s="279"/>
      <c r="F106" s="278"/>
      <c r="G106" s="280"/>
      <c r="H106" s="143"/>
      <c r="I106" s="281"/>
      <c r="J106" s="144"/>
      <c r="K106" s="253"/>
      <c r="L106" s="127"/>
      <c r="M106" s="16" t="s">
        <v>90</v>
      </c>
    </row>
    <row r="107" spans="1:13" hidden="1" x14ac:dyDescent="0.2">
      <c r="A107" s="420"/>
      <c r="B107" s="421"/>
      <c r="C107" s="278" t="s">
        <v>77</v>
      </c>
      <c r="D107" s="278" t="s">
        <v>130</v>
      </c>
      <c r="E107" s="279"/>
      <c r="F107" s="278"/>
      <c r="G107" s="280"/>
      <c r="H107" s="143"/>
      <c r="I107" s="281"/>
      <c r="J107" s="144"/>
      <c r="K107" s="253"/>
      <c r="L107" s="127"/>
      <c r="M107" s="442" t="s">
        <v>85</v>
      </c>
    </row>
    <row r="108" spans="1:13" hidden="1" x14ac:dyDescent="0.2">
      <c r="A108" s="420"/>
      <c r="B108" s="421"/>
      <c r="C108" s="433" t="s">
        <v>54</v>
      </c>
      <c r="D108" s="278" t="s">
        <v>130</v>
      </c>
      <c r="E108" s="279"/>
      <c r="F108" s="278"/>
      <c r="G108" s="280"/>
      <c r="H108" s="143"/>
      <c r="I108" s="281"/>
      <c r="J108" s="144"/>
      <c r="K108" s="253"/>
      <c r="L108" s="127"/>
      <c r="M108" s="442"/>
    </row>
    <row r="109" spans="1:13" ht="12.75" hidden="1" customHeight="1" x14ac:dyDescent="0.2">
      <c r="A109" s="420"/>
      <c r="B109" s="421"/>
      <c r="C109" s="433"/>
      <c r="D109" s="278" t="s">
        <v>136</v>
      </c>
      <c r="E109" s="279"/>
      <c r="F109" s="278"/>
      <c r="G109" s="460"/>
      <c r="H109" s="286"/>
      <c r="I109" s="461"/>
      <c r="J109" s="287"/>
      <c r="K109" s="462"/>
      <c r="L109" s="128"/>
      <c r="M109" s="442"/>
    </row>
    <row r="110" spans="1:13" ht="30" hidden="1" customHeight="1" x14ac:dyDescent="0.2">
      <c r="A110" s="420"/>
      <c r="B110" s="421"/>
      <c r="C110" s="433"/>
      <c r="D110" s="278" t="s">
        <v>80</v>
      </c>
      <c r="E110" s="279"/>
      <c r="F110" s="278"/>
      <c r="G110" s="460"/>
      <c r="H110" s="286"/>
      <c r="I110" s="461"/>
      <c r="J110" s="287"/>
      <c r="K110" s="462"/>
      <c r="L110" s="128"/>
      <c r="M110" s="442"/>
    </row>
    <row r="111" spans="1:13" ht="12.75" hidden="1" customHeight="1" x14ac:dyDescent="0.2">
      <c r="A111" s="420"/>
      <c r="B111" s="421"/>
      <c r="C111" s="433" t="s">
        <v>54</v>
      </c>
      <c r="D111" s="278" t="s">
        <v>137</v>
      </c>
      <c r="E111" s="279"/>
      <c r="F111" s="278"/>
      <c r="G111" s="460"/>
      <c r="H111" s="286"/>
      <c r="I111" s="461"/>
      <c r="J111" s="287"/>
      <c r="K111" s="462"/>
      <c r="L111" s="128"/>
      <c r="M111" s="442"/>
    </row>
    <row r="112" spans="1:13" ht="36" hidden="1" customHeight="1" x14ac:dyDescent="0.2">
      <c r="A112" s="420"/>
      <c r="B112" s="421"/>
      <c r="C112" s="433"/>
      <c r="D112" s="278" t="s">
        <v>70</v>
      </c>
      <c r="E112" s="279"/>
      <c r="F112" s="278"/>
      <c r="G112" s="460"/>
      <c r="H112" s="286"/>
      <c r="I112" s="461"/>
      <c r="J112" s="287"/>
      <c r="K112" s="462"/>
      <c r="L112" s="128"/>
      <c r="M112" s="442"/>
    </row>
    <row r="113" spans="1:13" ht="24.75" hidden="1" customHeight="1" x14ac:dyDescent="0.2">
      <c r="A113" s="420" t="s">
        <v>155</v>
      </c>
      <c r="B113" s="421" t="s">
        <v>31</v>
      </c>
      <c r="C113" s="278" t="s">
        <v>52</v>
      </c>
      <c r="D113" s="278" t="s">
        <v>78</v>
      </c>
      <c r="E113" s="279"/>
      <c r="F113" s="278"/>
      <c r="G113" s="280"/>
      <c r="H113" s="143"/>
      <c r="I113" s="281"/>
      <c r="J113" s="144"/>
      <c r="K113" s="253"/>
      <c r="L113" s="127"/>
      <c r="M113" s="16" t="s">
        <v>97</v>
      </c>
    </row>
    <row r="114" spans="1:13" ht="46.5" hidden="1" customHeight="1" x14ac:dyDescent="0.2">
      <c r="A114" s="420"/>
      <c r="B114" s="421"/>
      <c r="C114" s="278" t="s">
        <v>54</v>
      </c>
      <c r="D114" s="278" t="s">
        <v>130</v>
      </c>
      <c r="E114" s="279"/>
      <c r="F114" s="278"/>
      <c r="G114" s="280"/>
      <c r="H114" s="143"/>
      <c r="I114" s="281"/>
      <c r="J114" s="144"/>
      <c r="K114" s="253"/>
      <c r="L114" s="127"/>
      <c r="M114" s="16" t="s">
        <v>85</v>
      </c>
    </row>
    <row r="115" spans="1:13" hidden="1" x14ac:dyDescent="0.2">
      <c r="A115" s="420" t="s">
        <v>156</v>
      </c>
      <c r="B115" s="421" t="s">
        <v>33</v>
      </c>
      <c r="C115" s="278" t="s">
        <v>52</v>
      </c>
      <c r="D115" s="278" t="s">
        <v>138</v>
      </c>
      <c r="E115" s="279"/>
      <c r="F115" s="278"/>
      <c r="G115" s="280"/>
      <c r="H115" s="143"/>
      <c r="I115" s="281"/>
      <c r="J115" s="144"/>
      <c r="K115" s="253"/>
      <c r="L115" s="127"/>
      <c r="M115" s="16" t="s">
        <v>90</v>
      </c>
    </row>
    <row r="116" spans="1:13" ht="30" hidden="1" customHeight="1" x14ac:dyDescent="0.2">
      <c r="A116" s="420"/>
      <c r="B116" s="421"/>
      <c r="C116" s="278" t="s">
        <v>77</v>
      </c>
      <c r="D116" s="278" t="s">
        <v>130</v>
      </c>
      <c r="E116" s="279"/>
      <c r="F116" s="278"/>
      <c r="G116" s="280"/>
      <c r="H116" s="143"/>
      <c r="I116" s="281"/>
      <c r="J116" s="144"/>
      <c r="K116" s="253"/>
      <c r="L116" s="127"/>
      <c r="M116" s="442" t="s">
        <v>85</v>
      </c>
    </row>
    <row r="117" spans="1:13" ht="18.75" hidden="1" customHeight="1" x14ac:dyDescent="0.2">
      <c r="A117" s="420"/>
      <c r="B117" s="421"/>
      <c r="C117" s="433" t="s">
        <v>54</v>
      </c>
      <c r="D117" s="278" t="s">
        <v>130</v>
      </c>
      <c r="E117" s="279"/>
      <c r="F117" s="278"/>
      <c r="G117" s="280"/>
      <c r="H117" s="143"/>
      <c r="I117" s="281"/>
      <c r="J117" s="144"/>
      <c r="K117" s="253"/>
      <c r="L117" s="127"/>
      <c r="M117" s="442"/>
    </row>
    <row r="118" spans="1:13" ht="17.25" hidden="1" customHeight="1" x14ac:dyDescent="0.2">
      <c r="A118" s="420"/>
      <c r="B118" s="421"/>
      <c r="C118" s="433"/>
      <c r="D118" s="278" t="s">
        <v>136</v>
      </c>
      <c r="E118" s="279"/>
      <c r="F118" s="278"/>
      <c r="G118" s="460"/>
      <c r="H118" s="286"/>
      <c r="I118" s="461"/>
      <c r="J118" s="287"/>
      <c r="K118" s="462"/>
      <c r="L118" s="128"/>
      <c r="M118" s="442"/>
    </row>
    <row r="119" spans="1:13" ht="27.75" hidden="1" customHeight="1" x14ac:dyDescent="0.2">
      <c r="A119" s="420"/>
      <c r="B119" s="421"/>
      <c r="C119" s="433"/>
      <c r="D119" s="278" t="s">
        <v>80</v>
      </c>
      <c r="E119" s="279"/>
      <c r="F119" s="278"/>
      <c r="G119" s="460"/>
      <c r="H119" s="286"/>
      <c r="I119" s="461"/>
      <c r="J119" s="287"/>
      <c r="K119" s="462"/>
      <c r="L119" s="128"/>
      <c r="M119" s="442"/>
    </row>
    <row r="120" spans="1:13" ht="16.5" hidden="1" customHeight="1" x14ac:dyDescent="0.2">
      <c r="A120" s="420"/>
      <c r="B120" s="421"/>
      <c r="C120" s="433" t="s">
        <v>54</v>
      </c>
      <c r="D120" s="278" t="s">
        <v>139</v>
      </c>
      <c r="E120" s="279"/>
      <c r="F120" s="278"/>
      <c r="G120" s="460"/>
      <c r="H120" s="286"/>
      <c r="I120" s="461"/>
      <c r="J120" s="287"/>
      <c r="K120" s="462"/>
      <c r="L120" s="128"/>
      <c r="M120" s="442"/>
    </row>
    <row r="121" spans="1:13" ht="33.75" hidden="1" customHeight="1" x14ac:dyDescent="0.2">
      <c r="A121" s="420"/>
      <c r="B121" s="421"/>
      <c r="C121" s="433"/>
      <c r="D121" s="278" t="s">
        <v>70</v>
      </c>
      <c r="E121" s="279"/>
      <c r="F121" s="278"/>
      <c r="G121" s="460"/>
      <c r="H121" s="286"/>
      <c r="I121" s="461"/>
      <c r="J121" s="287"/>
      <c r="K121" s="462"/>
      <c r="L121" s="128"/>
      <c r="M121" s="442"/>
    </row>
    <row r="122" spans="1:13" s="31" customFormat="1" ht="60" hidden="1" customHeight="1" x14ac:dyDescent="0.2">
      <c r="A122" s="288" t="s">
        <v>157</v>
      </c>
      <c r="B122" s="289" t="s">
        <v>140</v>
      </c>
      <c r="C122" s="290" t="s">
        <v>52</v>
      </c>
      <c r="D122" s="290" t="s">
        <v>78</v>
      </c>
      <c r="E122" s="291"/>
      <c r="F122" s="290"/>
      <c r="G122" s="292">
        <f>53*1.055</f>
        <v>55.914999999999999</v>
      </c>
      <c r="H122" s="293"/>
      <c r="I122" s="294">
        <f>48.3*1.055</f>
        <v>50.956499999999991</v>
      </c>
      <c r="J122" s="295"/>
      <c r="K122" s="254">
        <f>48.3*1.055</f>
        <v>50.956499999999991</v>
      </c>
      <c r="L122" s="30"/>
      <c r="M122" s="28" t="s">
        <v>65</v>
      </c>
    </row>
    <row r="123" spans="1:13" hidden="1" x14ac:dyDescent="0.2">
      <c r="A123" s="420" t="s">
        <v>158</v>
      </c>
      <c r="B123" s="421" t="s">
        <v>141</v>
      </c>
      <c r="C123" s="278" t="s">
        <v>52</v>
      </c>
      <c r="D123" s="278" t="s">
        <v>78</v>
      </c>
      <c r="E123" s="279"/>
      <c r="F123" s="278"/>
      <c r="G123" s="280"/>
      <c r="H123" s="143"/>
      <c r="I123" s="281"/>
      <c r="J123" s="144"/>
      <c r="K123" s="253"/>
      <c r="L123" s="127"/>
      <c r="M123" s="16" t="s">
        <v>112</v>
      </c>
    </row>
    <row r="124" spans="1:13" hidden="1" x14ac:dyDescent="0.2">
      <c r="A124" s="420"/>
      <c r="B124" s="421"/>
      <c r="C124" s="433" t="s">
        <v>54</v>
      </c>
      <c r="D124" s="278" t="s">
        <v>130</v>
      </c>
      <c r="E124" s="279"/>
      <c r="F124" s="278"/>
      <c r="G124" s="280"/>
      <c r="H124" s="143"/>
      <c r="I124" s="281"/>
      <c r="J124" s="144"/>
      <c r="K124" s="253"/>
      <c r="L124" s="127"/>
      <c r="M124" s="442" t="s">
        <v>85</v>
      </c>
    </row>
    <row r="125" spans="1:13" ht="12.75" hidden="1" customHeight="1" x14ac:dyDescent="0.2">
      <c r="A125" s="420"/>
      <c r="B125" s="421"/>
      <c r="C125" s="433"/>
      <c r="D125" s="278" t="s">
        <v>136</v>
      </c>
      <c r="E125" s="279"/>
      <c r="F125" s="278"/>
      <c r="G125" s="460"/>
      <c r="H125" s="286"/>
      <c r="I125" s="461"/>
      <c r="J125" s="287"/>
      <c r="K125" s="462"/>
      <c r="L125" s="128"/>
      <c r="M125" s="442"/>
    </row>
    <row r="126" spans="1:13" ht="29.25" hidden="1" customHeight="1" x14ac:dyDescent="0.2">
      <c r="A126" s="420"/>
      <c r="B126" s="421"/>
      <c r="C126" s="433"/>
      <c r="D126" s="278" t="s">
        <v>80</v>
      </c>
      <c r="E126" s="279"/>
      <c r="F126" s="278"/>
      <c r="G126" s="460"/>
      <c r="H126" s="286"/>
      <c r="I126" s="461"/>
      <c r="J126" s="287"/>
      <c r="K126" s="462"/>
      <c r="L126" s="128"/>
      <c r="M126" s="442"/>
    </row>
    <row r="127" spans="1:13" ht="12.75" hidden="1" customHeight="1" x14ac:dyDescent="0.2">
      <c r="A127" s="420"/>
      <c r="B127" s="421"/>
      <c r="C127" s="433"/>
      <c r="D127" s="278" t="s">
        <v>137</v>
      </c>
      <c r="E127" s="279"/>
      <c r="F127" s="278"/>
      <c r="G127" s="460"/>
      <c r="H127" s="286"/>
      <c r="I127" s="461"/>
      <c r="J127" s="287"/>
      <c r="K127" s="462"/>
      <c r="L127" s="128"/>
      <c r="M127" s="442"/>
    </row>
    <row r="128" spans="1:13" ht="25.5" hidden="1" customHeight="1" x14ac:dyDescent="0.2">
      <c r="A128" s="420"/>
      <c r="B128" s="421"/>
      <c r="C128" s="433"/>
      <c r="D128" s="278" t="s">
        <v>70</v>
      </c>
      <c r="E128" s="279"/>
      <c r="F128" s="278"/>
      <c r="G128" s="460"/>
      <c r="H128" s="286"/>
      <c r="I128" s="461"/>
      <c r="J128" s="287"/>
      <c r="K128" s="462"/>
      <c r="L128" s="128"/>
      <c r="M128" s="442"/>
    </row>
    <row r="129" spans="1:13" ht="80.25" hidden="1" customHeight="1" x14ac:dyDescent="0.2">
      <c r="A129" s="276">
        <v>230102</v>
      </c>
      <c r="B129" s="277" t="s">
        <v>142</v>
      </c>
      <c r="C129" s="278" t="s">
        <v>52</v>
      </c>
      <c r="D129" s="278" t="s">
        <v>78</v>
      </c>
      <c r="E129" s="279"/>
      <c r="F129" s="278"/>
      <c r="G129" s="280"/>
      <c r="H129" s="143"/>
      <c r="I129" s="281"/>
      <c r="J129" s="144"/>
      <c r="K129" s="253"/>
      <c r="L129" s="127"/>
      <c r="M129" s="16" t="s">
        <v>90</v>
      </c>
    </row>
    <row r="130" spans="1:13" ht="25.5" hidden="1" x14ac:dyDescent="0.2">
      <c r="A130" s="276">
        <v>230105</v>
      </c>
      <c r="B130" s="277" t="s">
        <v>143</v>
      </c>
      <c r="C130" s="278" t="s">
        <v>52</v>
      </c>
      <c r="D130" s="278" t="s">
        <v>78</v>
      </c>
      <c r="E130" s="279"/>
      <c r="F130" s="278"/>
      <c r="G130" s="280"/>
      <c r="H130" s="143"/>
      <c r="I130" s="281"/>
      <c r="J130" s="144"/>
      <c r="K130" s="253"/>
      <c r="L130" s="127"/>
      <c r="M130" s="16" t="s">
        <v>90</v>
      </c>
    </row>
    <row r="131" spans="1:13" ht="21" hidden="1" customHeight="1" x14ac:dyDescent="0.2">
      <c r="A131" s="420" t="s">
        <v>159</v>
      </c>
      <c r="B131" s="421" t="s">
        <v>118</v>
      </c>
      <c r="C131" s="278" t="s">
        <v>52</v>
      </c>
      <c r="D131" s="278" t="s">
        <v>78</v>
      </c>
      <c r="E131" s="279"/>
      <c r="F131" s="278"/>
      <c r="G131" s="280"/>
      <c r="H131" s="143"/>
      <c r="I131" s="281"/>
      <c r="J131" s="144"/>
      <c r="K131" s="253"/>
      <c r="L131" s="127"/>
      <c r="M131" s="16" t="s">
        <v>112</v>
      </c>
    </row>
    <row r="132" spans="1:13" ht="20.25" hidden="1" customHeight="1" x14ac:dyDescent="0.2">
      <c r="A132" s="420"/>
      <c r="B132" s="421"/>
      <c r="C132" s="433" t="s">
        <v>54</v>
      </c>
      <c r="D132" s="278" t="s">
        <v>130</v>
      </c>
      <c r="E132" s="279"/>
      <c r="F132" s="278"/>
      <c r="G132" s="280"/>
      <c r="H132" s="143"/>
      <c r="I132" s="281"/>
      <c r="J132" s="144"/>
      <c r="K132" s="253"/>
      <c r="L132" s="127"/>
      <c r="M132" s="442" t="s">
        <v>85</v>
      </c>
    </row>
    <row r="133" spans="1:13" ht="12.75" hidden="1" customHeight="1" x14ac:dyDescent="0.2">
      <c r="A133" s="420"/>
      <c r="B133" s="421"/>
      <c r="C133" s="433"/>
      <c r="D133" s="278" t="s">
        <v>144</v>
      </c>
      <c r="E133" s="279"/>
      <c r="F133" s="278"/>
      <c r="G133" s="460"/>
      <c r="H133" s="286"/>
      <c r="I133" s="461"/>
      <c r="J133" s="287"/>
      <c r="K133" s="462"/>
      <c r="L133" s="128"/>
      <c r="M133" s="442"/>
    </row>
    <row r="134" spans="1:13" ht="37.5" hidden="1" customHeight="1" x14ac:dyDescent="0.2">
      <c r="A134" s="420"/>
      <c r="B134" s="421"/>
      <c r="C134" s="433"/>
      <c r="D134" s="278" t="s">
        <v>80</v>
      </c>
      <c r="E134" s="279"/>
      <c r="F134" s="278"/>
      <c r="G134" s="460"/>
      <c r="H134" s="286"/>
      <c r="I134" s="461"/>
      <c r="J134" s="287"/>
      <c r="K134" s="462"/>
      <c r="L134" s="128"/>
      <c r="M134" s="442"/>
    </row>
    <row r="135" spans="1:13" hidden="1" x14ac:dyDescent="0.2">
      <c r="A135" s="263" t="s">
        <v>164</v>
      </c>
      <c r="B135" s="437" t="s">
        <v>145</v>
      </c>
      <c r="C135" s="437"/>
      <c r="D135" s="437"/>
      <c r="E135" s="437"/>
      <c r="F135" s="437"/>
      <c r="G135" s="437"/>
      <c r="H135" s="437"/>
      <c r="I135" s="437"/>
      <c r="J135" s="437"/>
      <c r="K135" s="437"/>
      <c r="L135" s="437"/>
      <c r="M135" s="437"/>
    </row>
    <row r="136" spans="1:13" hidden="1" x14ac:dyDescent="0.2">
      <c r="A136" s="276" t="s">
        <v>146</v>
      </c>
      <c r="B136" s="277" t="s">
        <v>147</v>
      </c>
      <c r="C136" s="278" t="s">
        <v>52</v>
      </c>
      <c r="D136" s="278" t="s">
        <v>148</v>
      </c>
      <c r="E136" s="279"/>
      <c r="F136" s="278"/>
      <c r="G136" s="296">
        <f>1.055*56</f>
        <v>59.08</v>
      </c>
      <c r="H136" s="297"/>
      <c r="I136" s="280">
        <f>57.75*1.055</f>
        <v>60.926249999999996</v>
      </c>
      <c r="J136" s="143"/>
      <c r="K136" s="253"/>
      <c r="L136" s="127"/>
      <c r="M136" s="33" t="s">
        <v>69</v>
      </c>
    </row>
    <row r="137" spans="1:13" hidden="1" x14ac:dyDescent="0.2">
      <c r="A137" s="276" t="s">
        <v>191</v>
      </c>
      <c r="B137" s="277" t="s">
        <v>89</v>
      </c>
      <c r="C137" s="278" t="s">
        <v>52</v>
      </c>
      <c r="D137" s="278" t="s">
        <v>148</v>
      </c>
      <c r="E137" s="279"/>
      <c r="F137" s="278"/>
      <c r="G137" s="296">
        <f>60*1.055</f>
        <v>63.3</v>
      </c>
      <c r="H137" s="297"/>
      <c r="I137" s="280">
        <f>57.75*1.055</f>
        <v>60.926249999999996</v>
      </c>
      <c r="J137" s="143"/>
      <c r="K137" s="253"/>
      <c r="L137" s="127"/>
      <c r="M137" s="33" t="s">
        <v>90</v>
      </c>
    </row>
    <row r="138" spans="1:13" hidden="1" x14ac:dyDescent="0.2">
      <c r="A138" s="298" t="s">
        <v>192</v>
      </c>
      <c r="B138" s="277" t="s">
        <v>67</v>
      </c>
      <c r="C138" s="278" t="s">
        <v>52</v>
      </c>
      <c r="D138" s="278" t="s">
        <v>148</v>
      </c>
      <c r="E138" s="279"/>
      <c r="F138" s="278"/>
      <c r="G138" s="296">
        <f>1.055*50</f>
        <v>52.75</v>
      </c>
      <c r="H138" s="297"/>
      <c r="I138" s="280">
        <f>1.055*47.75</f>
        <v>50.376249999999999</v>
      </c>
      <c r="J138" s="143"/>
      <c r="K138" s="253"/>
      <c r="L138" s="127"/>
      <c r="M138" s="33" t="s">
        <v>69</v>
      </c>
    </row>
    <row r="139" spans="1:13" ht="22.5" hidden="1" customHeight="1" x14ac:dyDescent="0.2">
      <c r="A139" s="435" t="s">
        <v>193</v>
      </c>
      <c r="B139" s="436" t="s">
        <v>104</v>
      </c>
      <c r="C139" s="433" t="s">
        <v>52</v>
      </c>
      <c r="D139" s="433" t="s">
        <v>148</v>
      </c>
      <c r="E139" s="279"/>
      <c r="F139" s="278"/>
      <c r="G139" s="296">
        <f>1.055*60</f>
        <v>63.3</v>
      </c>
      <c r="H139" s="297"/>
      <c r="I139" s="280">
        <f>57.75*1.055</f>
        <v>60.926249999999996</v>
      </c>
      <c r="J139" s="143"/>
      <c r="K139" s="253"/>
      <c r="L139" s="127"/>
      <c r="M139" s="33" t="s">
        <v>97</v>
      </c>
    </row>
    <row r="140" spans="1:13" ht="22.5" hidden="1" customHeight="1" x14ac:dyDescent="0.2">
      <c r="A140" s="435"/>
      <c r="B140" s="436"/>
      <c r="C140" s="433"/>
      <c r="D140" s="433"/>
      <c r="E140" s="279"/>
      <c r="F140" s="278"/>
      <c r="G140" s="296">
        <f>1.055*55</f>
        <v>58.024999999999999</v>
      </c>
      <c r="H140" s="297"/>
      <c r="I140" s="280"/>
      <c r="J140" s="143"/>
      <c r="K140" s="253"/>
      <c r="L140" s="127"/>
      <c r="M140" s="33" t="s">
        <v>100</v>
      </c>
    </row>
    <row r="141" spans="1:13" ht="24" hidden="1" customHeight="1" x14ac:dyDescent="0.2">
      <c r="A141" s="435"/>
      <c r="B141" s="436"/>
      <c r="C141" s="433" t="s">
        <v>52</v>
      </c>
      <c r="D141" s="433" t="s">
        <v>148</v>
      </c>
      <c r="E141" s="279"/>
      <c r="F141" s="278"/>
      <c r="G141" s="296">
        <f>1.055*60</f>
        <v>63.3</v>
      </c>
      <c r="H141" s="297"/>
      <c r="I141" s="280"/>
      <c r="J141" s="143"/>
      <c r="K141" s="253"/>
      <c r="L141" s="127"/>
      <c r="M141" s="33" t="s">
        <v>90</v>
      </c>
    </row>
    <row r="142" spans="1:13" hidden="1" x14ac:dyDescent="0.2">
      <c r="A142" s="298" t="s">
        <v>149</v>
      </c>
      <c r="B142" s="277" t="s">
        <v>109</v>
      </c>
      <c r="C142" s="278" t="s">
        <v>52</v>
      </c>
      <c r="D142" s="278" t="s">
        <v>148</v>
      </c>
      <c r="E142" s="279"/>
      <c r="F142" s="278"/>
      <c r="G142" s="296">
        <f>60*1.055</f>
        <v>63.3</v>
      </c>
      <c r="H142" s="297"/>
      <c r="I142" s="280">
        <f>57.75*1.055</f>
        <v>60.926249999999996</v>
      </c>
      <c r="J142" s="143"/>
      <c r="K142" s="253"/>
      <c r="L142" s="127"/>
      <c r="M142" s="33" t="s">
        <v>97</v>
      </c>
    </row>
    <row r="143" spans="1:13" ht="25.5" hidden="1" x14ac:dyDescent="0.2">
      <c r="A143" s="298" t="s">
        <v>194</v>
      </c>
      <c r="B143" s="277" t="s">
        <v>150</v>
      </c>
      <c r="C143" s="278" t="s">
        <v>52</v>
      </c>
      <c r="D143" s="278" t="s">
        <v>148</v>
      </c>
      <c r="E143" s="279"/>
      <c r="F143" s="278"/>
      <c r="G143" s="296">
        <f>55*1.055</f>
        <v>58.024999999999999</v>
      </c>
      <c r="H143" s="297"/>
      <c r="I143" s="280">
        <f>57.75*1.055</f>
        <v>60.926249999999996</v>
      </c>
      <c r="J143" s="143"/>
      <c r="K143" s="253"/>
      <c r="L143" s="127"/>
      <c r="M143" s="33" t="s">
        <v>112</v>
      </c>
    </row>
    <row r="144" spans="1:13" hidden="1" x14ac:dyDescent="0.2">
      <c r="A144" s="298" t="s">
        <v>195</v>
      </c>
      <c r="B144" s="277" t="s">
        <v>118</v>
      </c>
      <c r="C144" s="278" t="s">
        <v>52</v>
      </c>
      <c r="D144" s="278" t="s">
        <v>148</v>
      </c>
      <c r="E144" s="279"/>
      <c r="F144" s="278"/>
      <c r="G144" s="296">
        <f>65*1.055</f>
        <v>68.575000000000003</v>
      </c>
      <c r="H144" s="297"/>
      <c r="I144" s="280">
        <f>57.75*1.055</f>
        <v>60.926249999999996</v>
      </c>
      <c r="J144" s="143"/>
      <c r="K144" s="253"/>
      <c r="L144" s="127"/>
      <c r="M144" s="33"/>
    </row>
    <row r="145" spans="1:13" hidden="1" x14ac:dyDescent="0.2">
      <c r="A145" s="298" t="s">
        <v>196</v>
      </c>
      <c r="B145" s="277" t="s">
        <v>114</v>
      </c>
      <c r="C145" s="278" t="s">
        <v>52</v>
      </c>
      <c r="D145" s="278" t="s">
        <v>148</v>
      </c>
      <c r="E145" s="279"/>
      <c r="F145" s="278"/>
      <c r="G145" s="296">
        <f>45*1.055</f>
        <v>47.474999999999994</v>
      </c>
      <c r="H145" s="297"/>
      <c r="I145" s="280">
        <f>1.055*38.85</f>
        <v>40.986750000000001</v>
      </c>
      <c r="J145" s="143"/>
      <c r="K145" s="253"/>
      <c r="L145" s="127"/>
      <c r="M145" s="33" t="s">
        <v>97</v>
      </c>
    </row>
    <row r="146" spans="1:13" hidden="1" x14ac:dyDescent="0.2">
      <c r="A146" s="299" t="s">
        <v>197</v>
      </c>
      <c r="B146" s="300" t="s">
        <v>132</v>
      </c>
      <c r="C146" s="273" t="s">
        <v>52</v>
      </c>
      <c r="D146" s="273" t="s">
        <v>148</v>
      </c>
      <c r="E146" s="279"/>
      <c r="F146" s="273"/>
      <c r="G146" s="296">
        <f>60*1.055</f>
        <v>63.3</v>
      </c>
      <c r="H146" s="297"/>
      <c r="I146" s="280">
        <f>57.75*1.055</f>
        <v>60.926249999999996</v>
      </c>
      <c r="J146" s="143"/>
      <c r="K146" s="253"/>
      <c r="L146" s="127"/>
      <c r="M146" s="33" t="s">
        <v>97</v>
      </c>
    </row>
    <row r="147" spans="1:13" hidden="1" x14ac:dyDescent="0.2">
      <c r="A147" s="299" t="s">
        <v>151</v>
      </c>
      <c r="B147" s="300" t="s">
        <v>87</v>
      </c>
      <c r="C147" s="273" t="s">
        <v>52</v>
      </c>
      <c r="D147" s="273" t="s">
        <v>148</v>
      </c>
      <c r="E147" s="279"/>
      <c r="F147" s="273"/>
      <c r="G147" s="296">
        <f>50*1.055</f>
        <v>52.75</v>
      </c>
      <c r="H147" s="297"/>
      <c r="I147" s="280">
        <f>1.055*47.25</f>
        <v>49.848749999999995</v>
      </c>
      <c r="J147" s="224"/>
      <c r="K147" s="255"/>
      <c r="L147" s="36"/>
      <c r="M147" s="33" t="s">
        <v>76</v>
      </c>
    </row>
    <row r="148" spans="1:13" ht="14.25" hidden="1" customHeight="1" x14ac:dyDescent="0.2">
      <c r="A148" s="263" t="s">
        <v>165</v>
      </c>
      <c r="B148" s="437" t="s">
        <v>166</v>
      </c>
      <c r="C148" s="437"/>
      <c r="D148" s="437"/>
      <c r="E148" s="437"/>
      <c r="F148" s="437"/>
      <c r="G148" s="437"/>
      <c r="H148" s="437"/>
      <c r="I148" s="437"/>
      <c r="J148" s="437"/>
      <c r="K148" s="437"/>
      <c r="L148" s="437"/>
      <c r="M148" s="437"/>
    </row>
    <row r="149" spans="1:13" hidden="1" x14ac:dyDescent="0.2">
      <c r="A149" s="416" t="s">
        <v>171</v>
      </c>
      <c r="B149" s="417" t="s">
        <v>170</v>
      </c>
      <c r="C149" s="278" t="s">
        <v>52</v>
      </c>
      <c r="D149" s="278" t="s">
        <v>168</v>
      </c>
      <c r="E149" s="279"/>
      <c r="F149" s="278"/>
      <c r="G149" s="280"/>
      <c r="H149" s="143"/>
      <c r="I149" s="280">
        <f>1.055*58.8</f>
        <v>62.033999999999992</v>
      </c>
      <c r="J149" s="143"/>
      <c r="K149" s="253"/>
      <c r="L149" s="127"/>
      <c r="M149" s="432" t="s">
        <v>169</v>
      </c>
    </row>
    <row r="150" spans="1:13" hidden="1" x14ac:dyDescent="0.2">
      <c r="A150" s="416"/>
      <c r="B150" s="417"/>
      <c r="C150" s="278" t="s">
        <v>54</v>
      </c>
      <c r="D150" s="278" t="s">
        <v>167</v>
      </c>
      <c r="E150" s="279"/>
      <c r="F150" s="278"/>
      <c r="G150" s="280"/>
      <c r="H150" s="143"/>
      <c r="I150" s="280">
        <f>1.055*42</f>
        <v>44.309999999999995</v>
      </c>
      <c r="J150" s="143"/>
      <c r="K150" s="253"/>
      <c r="L150" s="127"/>
      <c r="M150" s="432"/>
    </row>
    <row r="151" spans="1:13" hidden="1" x14ac:dyDescent="0.2">
      <c r="A151" s="416" t="s">
        <v>173</v>
      </c>
      <c r="B151" s="417" t="s">
        <v>172</v>
      </c>
      <c r="C151" s="278" t="s">
        <v>52</v>
      </c>
      <c r="D151" s="278" t="s">
        <v>168</v>
      </c>
      <c r="E151" s="279"/>
      <c r="F151" s="278"/>
      <c r="G151" s="280"/>
      <c r="H151" s="143"/>
      <c r="I151" s="280">
        <f>1.055*63</f>
        <v>66.464999999999989</v>
      </c>
      <c r="J151" s="143"/>
      <c r="K151" s="253"/>
      <c r="L151" s="127"/>
      <c r="M151" s="432" t="s">
        <v>169</v>
      </c>
    </row>
    <row r="152" spans="1:13" hidden="1" x14ac:dyDescent="0.2">
      <c r="A152" s="416"/>
      <c r="B152" s="417"/>
      <c r="C152" s="278" t="s">
        <v>54</v>
      </c>
      <c r="D152" s="278" t="s">
        <v>167</v>
      </c>
      <c r="E152" s="279"/>
      <c r="F152" s="278"/>
      <c r="G152" s="280"/>
      <c r="H152" s="143"/>
      <c r="I152" s="280">
        <f>1.055*44.1</f>
        <v>46.525500000000001</v>
      </c>
      <c r="J152" s="143"/>
      <c r="K152" s="253"/>
      <c r="L152" s="127"/>
      <c r="M152" s="432"/>
    </row>
    <row r="153" spans="1:13" hidden="1" x14ac:dyDescent="0.2">
      <c r="A153" s="416" t="s">
        <v>175</v>
      </c>
      <c r="B153" s="417" t="s">
        <v>174</v>
      </c>
      <c r="C153" s="278" t="s">
        <v>52</v>
      </c>
      <c r="D153" s="278" t="s">
        <v>168</v>
      </c>
      <c r="E153" s="279"/>
      <c r="F153" s="278"/>
      <c r="G153" s="280"/>
      <c r="H153" s="143"/>
      <c r="I153" s="280">
        <f>1.055*39.9</f>
        <v>42.094499999999996</v>
      </c>
      <c r="J153" s="143"/>
      <c r="K153" s="253"/>
      <c r="L153" s="127"/>
      <c r="M153" s="432" t="s">
        <v>169</v>
      </c>
    </row>
    <row r="154" spans="1:13" hidden="1" x14ac:dyDescent="0.2">
      <c r="A154" s="416"/>
      <c r="B154" s="417"/>
      <c r="C154" s="278" t="s">
        <v>54</v>
      </c>
      <c r="D154" s="278" t="s">
        <v>167</v>
      </c>
      <c r="E154" s="279"/>
      <c r="F154" s="278"/>
      <c r="G154" s="280"/>
      <c r="H154" s="143"/>
      <c r="I154" s="280">
        <f>1.055*27.3</f>
        <v>28.801500000000001</v>
      </c>
      <c r="J154" s="143"/>
      <c r="K154" s="253">
        <f>1.055*17.9</f>
        <v>18.884499999999996</v>
      </c>
      <c r="L154" s="127"/>
      <c r="M154" s="432"/>
    </row>
    <row r="155" spans="1:13" hidden="1" x14ac:dyDescent="0.2">
      <c r="A155" s="416" t="s">
        <v>177</v>
      </c>
      <c r="B155" s="417" t="s">
        <v>176</v>
      </c>
      <c r="C155" s="278" t="s">
        <v>52</v>
      </c>
      <c r="D155" s="278" t="s">
        <v>168</v>
      </c>
      <c r="E155" s="279"/>
      <c r="F155" s="278"/>
      <c r="G155" s="280"/>
      <c r="H155" s="143"/>
      <c r="I155" s="280">
        <f>1.055*39.9</f>
        <v>42.094499999999996</v>
      </c>
      <c r="J155" s="143"/>
      <c r="K155" s="253"/>
      <c r="L155" s="127"/>
      <c r="M155" s="432" t="s">
        <v>169</v>
      </c>
    </row>
    <row r="156" spans="1:13" hidden="1" x14ac:dyDescent="0.2">
      <c r="A156" s="416"/>
      <c r="B156" s="417"/>
      <c r="C156" s="278" t="s">
        <v>54</v>
      </c>
      <c r="D156" s="278" t="s">
        <v>167</v>
      </c>
      <c r="E156" s="279"/>
      <c r="F156" s="278"/>
      <c r="G156" s="280"/>
      <c r="H156" s="143"/>
      <c r="I156" s="280">
        <f>1.055*27.3</f>
        <v>28.801500000000001</v>
      </c>
      <c r="J156" s="143"/>
      <c r="K156" s="253">
        <f>1.055*17.9</f>
        <v>18.884499999999996</v>
      </c>
      <c r="L156" s="127"/>
      <c r="M156" s="432"/>
    </row>
    <row r="157" spans="1:13" hidden="1" x14ac:dyDescent="0.2">
      <c r="A157" s="416" t="s">
        <v>179</v>
      </c>
      <c r="B157" s="417" t="s">
        <v>178</v>
      </c>
      <c r="C157" s="278" t="s">
        <v>52</v>
      </c>
      <c r="D157" s="278" t="s">
        <v>168</v>
      </c>
      <c r="E157" s="279"/>
      <c r="F157" s="278"/>
      <c r="G157" s="280"/>
      <c r="H157" s="143"/>
      <c r="I157" s="280">
        <f>1.055*39.9</f>
        <v>42.094499999999996</v>
      </c>
      <c r="J157" s="143"/>
      <c r="K157" s="253"/>
      <c r="L157" s="127"/>
      <c r="M157" s="432" t="s">
        <v>169</v>
      </c>
    </row>
    <row r="158" spans="1:13" hidden="1" x14ac:dyDescent="0.2">
      <c r="A158" s="416"/>
      <c r="B158" s="417"/>
      <c r="C158" s="278" t="s">
        <v>54</v>
      </c>
      <c r="D158" s="278" t="s">
        <v>167</v>
      </c>
      <c r="E158" s="279"/>
      <c r="F158" s="278"/>
      <c r="G158" s="280"/>
      <c r="H158" s="143"/>
      <c r="I158" s="280">
        <f>1.055*27.3</f>
        <v>28.801500000000001</v>
      </c>
      <c r="J158" s="143"/>
      <c r="K158" s="253">
        <f>1.055*17.9</f>
        <v>18.884499999999996</v>
      </c>
      <c r="L158" s="127"/>
      <c r="M158" s="432"/>
    </row>
    <row r="159" spans="1:13" ht="13.5" hidden="1" customHeight="1" x14ac:dyDescent="0.2">
      <c r="A159" s="416" t="s">
        <v>204</v>
      </c>
      <c r="B159" s="417" t="s">
        <v>205</v>
      </c>
      <c r="C159" s="273" t="s">
        <v>52</v>
      </c>
      <c r="D159" s="273" t="s">
        <v>64</v>
      </c>
      <c r="E159" s="279"/>
      <c r="F159" s="273"/>
      <c r="G159" s="280">
        <f>44*1.055</f>
        <v>46.419999999999995</v>
      </c>
      <c r="H159" s="224"/>
      <c r="I159" s="301"/>
      <c r="J159" s="302"/>
      <c r="K159" s="255"/>
      <c r="L159" s="36"/>
      <c r="M159" s="432" t="s">
        <v>169</v>
      </c>
    </row>
    <row r="160" spans="1:13" ht="13.5" hidden="1" customHeight="1" x14ac:dyDescent="0.2">
      <c r="A160" s="416"/>
      <c r="B160" s="417"/>
      <c r="C160" s="273" t="s">
        <v>54</v>
      </c>
      <c r="D160" s="273" t="s">
        <v>78</v>
      </c>
      <c r="E160" s="279"/>
      <c r="F160" s="273"/>
      <c r="G160" s="280">
        <f>35*1.055</f>
        <v>36.924999999999997</v>
      </c>
      <c r="H160" s="224"/>
      <c r="I160" s="301"/>
      <c r="J160" s="302"/>
      <c r="K160" s="255"/>
      <c r="L160" s="36"/>
      <c r="M160" s="432"/>
    </row>
    <row r="161" spans="1:13" ht="13.5" hidden="1" customHeight="1" x14ac:dyDescent="0.2">
      <c r="A161" s="416" t="s">
        <v>206</v>
      </c>
      <c r="B161" s="417" t="s">
        <v>207</v>
      </c>
      <c r="C161" s="273" t="s">
        <v>52</v>
      </c>
      <c r="D161" s="273" t="s">
        <v>64</v>
      </c>
      <c r="E161" s="279"/>
      <c r="F161" s="273"/>
      <c r="G161" s="280">
        <f t="shared" ref="G161:G168" si="9">44*1.055</f>
        <v>46.419999999999995</v>
      </c>
      <c r="H161" s="224"/>
      <c r="I161" s="301"/>
      <c r="J161" s="302"/>
      <c r="K161" s="255"/>
      <c r="L161" s="36"/>
      <c r="M161" s="432" t="s">
        <v>169</v>
      </c>
    </row>
    <row r="162" spans="1:13" ht="13.5" hidden="1" customHeight="1" x14ac:dyDescent="0.2">
      <c r="A162" s="416"/>
      <c r="B162" s="417"/>
      <c r="C162" s="273" t="s">
        <v>54</v>
      </c>
      <c r="D162" s="273" t="s">
        <v>78</v>
      </c>
      <c r="E162" s="279"/>
      <c r="F162" s="273"/>
      <c r="G162" s="280">
        <f>35*1.055</f>
        <v>36.924999999999997</v>
      </c>
      <c r="H162" s="224"/>
      <c r="I162" s="301"/>
      <c r="J162" s="302"/>
      <c r="K162" s="255"/>
      <c r="L162" s="36"/>
      <c r="M162" s="432"/>
    </row>
    <row r="163" spans="1:13" ht="20.25" hidden="1" customHeight="1" x14ac:dyDescent="0.2">
      <c r="A163" s="416" t="s">
        <v>208</v>
      </c>
      <c r="B163" s="417" t="s">
        <v>116</v>
      </c>
      <c r="C163" s="273" t="s">
        <v>52</v>
      </c>
      <c r="D163" s="273" t="s">
        <v>64</v>
      </c>
      <c r="E163" s="279"/>
      <c r="F163" s="273"/>
      <c r="G163" s="280">
        <f>55*1.055</f>
        <v>58.024999999999999</v>
      </c>
      <c r="H163" s="224"/>
      <c r="I163" s="301"/>
      <c r="J163" s="302"/>
      <c r="K163" s="255"/>
      <c r="L163" s="36"/>
      <c r="M163" s="432" t="s">
        <v>169</v>
      </c>
    </row>
    <row r="164" spans="1:13" ht="24.75" hidden="1" customHeight="1" x14ac:dyDescent="0.2">
      <c r="A164" s="416"/>
      <c r="B164" s="417"/>
      <c r="C164" s="273" t="s">
        <v>54</v>
      </c>
      <c r="D164" s="273" t="s">
        <v>78</v>
      </c>
      <c r="E164" s="279"/>
      <c r="F164" s="273"/>
      <c r="G164" s="280">
        <f t="shared" si="9"/>
        <v>46.419999999999995</v>
      </c>
      <c r="H164" s="224"/>
      <c r="I164" s="301"/>
      <c r="J164" s="302"/>
      <c r="K164" s="255"/>
      <c r="L164" s="36"/>
      <c r="M164" s="432"/>
    </row>
    <row r="165" spans="1:13" ht="13.5" hidden="1" customHeight="1" x14ac:dyDescent="0.2">
      <c r="A165" s="416" t="s">
        <v>209</v>
      </c>
      <c r="B165" s="417" t="s">
        <v>89</v>
      </c>
      <c r="C165" s="273" t="s">
        <v>52</v>
      </c>
      <c r="D165" s="273" t="s">
        <v>64</v>
      </c>
      <c r="E165" s="279"/>
      <c r="F165" s="273"/>
      <c r="G165" s="280">
        <f>55*1.055</f>
        <v>58.024999999999999</v>
      </c>
      <c r="H165" s="224"/>
      <c r="I165" s="301"/>
      <c r="J165" s="302"/>
      <c r="K165" s="255"/>
      <c r="L165" s="36"/>
      <c r="M165" s="432" t="s">
        <v>169</v>
      </c>
    </row>
    <row r="166" spans="1:13" ht="13.5" hidden="1" customHeight="1" x14ac:dyDescent="0.2">
      <c r="A166" s="416"/>
      <c r="B166" s="417"/>
      <c r="C166" s="273" t="s">
        <v>54</v>
      </c>
      <c r="D166" s="273" t="s">
        <v>78</v>
      </c>
      <c r="E166" s="279"/>
      <c r="F166" s="273"/>
      <c r="G166" s="280">
        <f t="shared" si="9"/>
        <v>46.419999999999995</v>
      </c>
      <c r="H166" s="224"/>
      <c r="I166" s="301"/>
      <c r="J166" s="302"/>
      <c r="K166" s="255"/>
      <c r="L166" s="36"/>
      <c r="M166" s="432"/>
    </row>
    <row r="167" spans="1:13" ht="21.75" hidden="1" customHeight="1" x14ac:dyDescent="0.2">
      <c r="A167" s="416" t="s">
        <v>210</v>
      </c>
      <c r="B167" s="417" t="s">
        <v>211</v>
      </c>
      <c r="C167" s="273" t="s">
        <v>52</v>
      </c>
      <c r="D167" s="273" t="s">
        <v>64</v>
      </c>
      <c r="E167" s="279"/>
      <c r="F167" s="273"/>
      <c r="G167" s="280">
        <f>55*1.055</f>
        <v>58.024999999999999</v>
      </c>
      <c r="H167" s="224"/>
      <c r="I167" s="301"/>
      <c r="J167" s="302"/>
      <c r="K167" s="255"/>
      <c r="L167" s="36"/>
      <c r="M167" s="432" t="s">
        <v>169</v>
      </c>
    </row>
    <row r="168" spans="1:13" ht="21.75" hidden="1" customHeight="1" x14ac:dyDescent="0.2">
      <c r="A168" s="416"/>
      <c r="B168" s="417"/>
      <c r="C168" s="273" t="s">
        <v>54</v>
      </c>
      <c r="D168" s="273" t="s">
        <v>78</v>
      </c>
      <c r="E168" s="279"/>
      <c r="F168" s="273"/>
      <c r="G168" s="280">
        <f t="shared" si="9"/>
        <v>46.419999999999995</v>
      </c>
      <c r="H168" s="224"/>
      <c r="I168" s="301"/>
      <c r="J168" s="302"/>
      <c r="K168" s="255"/>
      <c r="L168" s="36"/>
      <c r="M168" s="432"/>
    </row>
    <row r="169" spans="1:13" ht="13.5" hidden="1" customHeight="1" x14ac:dyDescent="0.2">
      <c r="A169" s="416" t="s">
        <v>202</v>
      </c>
      <c r="B169" s="417" t="s">
        <v>203</v>
      </c>
      <c r="C169" s="273" t="s">
        <v>52</v>
      </c>
      <c r="D169" s="273" t="s">
        <v>101</v>
      </c>
      <c r="E169" s="279"/>
      <c r="F169" s="273"/>
      <c r="G169" s="280">
        <f>41*1.055</f>
        <v>43.254999999999995</v>
      </c>
      <c r="H169" s="224"/>
      <c r="I169" s="301"/>
      <c r="J169" s="302"/>
      <c r="K169" s="255"/>
      <c r="L169" s="36"/>
      <c r="M169" s="432" t="s">
        <v>169</v>
      </c>
    </row>
    <row r="170" spans="1:13" ht="13.5" hidden="1" customHeight="1" x14ac:dyDescent="0.2">
      <c r="A170" s="416"/>
      <c r="B170" s="417"/>
      <c r="C170" s="273" t="s">
        <v>54</v>
      </c>
      <c r="D170" s="273" t="s">
        <v>64</v>
      </c>
      <c r="E170" s="279"/>
      <c r="F170" s="273"/>
      <c r="G170" s="280">
        <f>33*1.055</f>
        <v>34.814999999999998</v>
      </c>
      <c r="H170" s="224"/>
      <c r="I170" s="301"/>
      <c r="J170" s="302"/>
      <c r="K170" s="255"/>
      <c r="L170" s="36"/>
      <c r="M170" s="432"/>
    </row>
    <row r="171" spans="1:13" ht="22.5" hidden="1" customHeight="1" x14ac:dyDescent="0.2">
      <c r="A171" s="416" t="s">
        <v>199</v>
      </c>
      <c r="B171" s="417" t="s">
        <v>198</v>
      </c>
      <c r="C171" s="273" t="s">
        <v>52</v>
      </c>
      <c r="D171" s="273" t="s">
        <v>101</v>
      </c>
      <c r="E171" s="279"/>
      <c r="F171" s="273"/>
      <c r="G171" s="280">
        <f>41*1.055</f>
        <v>43.254999999999995</v>
      </c>
      <c r="H171" s="224"/>
      <c r="I171" s="301"/>
      <c r="J171" s="302"/>
      <c r="K171" s="255"/>
      <c r="L171" s="36"/>
      <c r="M171" s="432" t="s">
        <v>169</v>
      </c>
    </row>
    <row r="172" spans="1:13" ht="23.25" hidden="1" customHeight="1" x14ac:dyDescent="0.2">
      <c r="A172" s="416"/>
      <c r="B172" s="417"/>
      <c r="C172" s="273" t="s">
        <v>54</v>
      </c>
      <c r="D172" s="273" t="s">
        <v>64</v>
      </c>
      <c r="E172" s="279"/>
      <c r="F172" s="273"/>
      <c r="G172" s="280">
        <f>33*1.055</f>
        <v>34.814999999999998</v>
      </c>
      <c r="H172" s="224"/>
      <c r="I172" s="301"/>
      <c r="J172" s="302"/>
      <c r="K172" s="255"/>
      <c r="L172" s="36"/>
      <c r="M172" s="432"/>
    </row>
    <row r="173" spans="1:13" ht="25.5" hidden="1" customHeight="1" x14ac:dyDescent="0.2">
      <c r="A173" s="416" t="s">
        <v>201</v>
      </c>
      <c r="B173" s="417" t="s">
        <v>200</v>
      </c>
      <c r="C173" s="273" t="s">
        <v>52</v>
      </c>
      <c r="D173" s="273" t="s">
        <v>101</v>
      </c>
      <c r="E173" s="279"/>
      <c r="F173" s="273"/>
      <c r="G173" s="280">
        <f>41*1.055</f>
        <v>43.254999999999995</v>
      </c>
      <c r="H173" s="224"/>
      <c r="I173" s="301"/>
      <c r="J173" s="302"/>
      <c r="K173" s="255"/>
      <c r="L173" s="36"/>
      <c r="M173" s="432" t="s">
        <v>169</v>
      </c>
    </row>
    <row r="174" spans="1:13" ht="25.5" hidden="1" customHeight="1" x14ac:dyDescent="0.2">
      <c r="A174" s="416"/>
      <c r="B174" s="417"/>
      <c r="C174" s="74" t="s">
        <v>54</v>
      </c>
      <c r="D174" s="74" t="s">
        <v>64</v>
      </c>
      <c r="E174" s="227"/>
      <c r="F174" s="74"/>
      <c r="G174" s="229">
        <f>33*1.055</f>
        <v>34.814999999999998</v>
      </c>
      <c r="H174" s="75"/>
      <c r="I174" s="232"/>
      <c r="J174" s="76"/>
      <c r="K174" s="256"/>
      <c r="L174" s="39"/>
      <c r="M174" s="432"/>
    </row>
    <row r="175" spans="1:13" hidden="1" x14ac:dyDescent="0.2">
      <c r="A175" s="303"/>
      <c r="B175" s="304"/>
      <c r="C175" s="305"/>
      <c r="D175" s="305"/>
      <c r="E175" s="306"/>
      <c r="F175" s="305"/>
      <c r="G175" s="307"/>
      <c r="H175" s="308"/>
      <c r="I175" s="309"/>
      <c r="J175" s="310"/>
      <c r="K175" s="162"/>
      <c r="L175" s="44"/>
    </row>
    <row r="176" spans="1:13" ht="64.5" hidden="1" customHeight="1" x14ac:dyDescent="0.2">
      <c r="A176" s="422" t="s">
        <v>1</v>
      </c>
      <c r="B176" s="422"/>
      <c r="C176" s="422" t="s">
        <v>2</v>
      </c>
      <c r="D176" s="422" t="s">
        <v>3</v>
      </c>
      <c r="E176" s="311"/>
      <c r="F176" s="312"/>
      <c r="G176" s="423" t="s">
        <v>4</v>
      </c>
      <c r="H176" s="424"/>
      <c r="I176" s="424"/>
      <c r="J176" s="424"/>
      <c r="K176" s="424"/>
      <c r="L176" s="424"/>
      <c r="M176" s="427" t="s">
        <v>5</v>
      </c>
    </row>
    <row r="177" spans="1:13" ht="30" hidden="1" customHeight="1" x14ac:dyDescent="0.2">
      <c r="A177" s="430" t="s">
        <v>6</v>
      </c>
      <c r="B177" s="422" t="s">
        <v>7</v>
      </c>
      <c r="C177" s="422"/>
      <c r="D177" s="422"/>
      <c r="E177" s="311"/>
      <c r="F177" s="312"/>
      <c r="G177" s="425"/>
      <c r="H177" s="426"/>
      <c r="I177" s="426"/>
      <c r="J177" s="426"/>
      <c r="K177" s="426"/>
      <c r="L177" s="426"/>
      <c r="M177" s="428"/>
    </row>
    <row r="178" spans="1:13" ht="33.75" hidden="1" customHeight="1" thickBot="1" x14ac:dyDescent="0.25">
      <c r="A178" s="430"/>
      <c r="B178" s="422"/>
      <c r="C178" s="422"/>
      <c r="D178" s="422"/>
      <c r="E178" s="311"/>
      <c r="F178" s="312"/>
      <c r="G178" s="313" t="s">
        <v>8</v>
      </c>
      <c r="H178" s="314"/>
      <c r="I178" s="315" t="s">
        <v>9</v>
      </c>
      <c r="J178" s="316"/>
      <c r="K178" s="257" t="s">
        <v>10</v>
      </c>
      <c r="L178" s="46"/>
      <c r="M178" s="429"/>
    </row>
    <row r="179" spans="1:13" hidden="1" x14ac:dyDescent="0.2">
      <c r="A179" s="101" t="s">
        <v>12</v>
      </c>
      <c r="B179" s="419" t="s">
        <v>13</v>
      </c>
      <c r="C179" s="419"/>
      <c r="D179" s="419"/>
      <c r="E179" s="419"/>
      <c r="F179" s="419"/>
      <c r="G179" s="419"/>
      <c r="H179" s="419"/>
      <c r="I179" s="419"/>
      <c r="J179" s="419"/>
      <c r="K179" s="419"/>
      <c r="L179" s="419"/>
      <c r="M179" s="419"/>
    </row>
    <row r="180" spans="1:13" ht="15.75" hidden="1" customHeight="1" x14ac:dyDescent="0.2">
      <c r="A180" s="420" t="s">
        <v>26</v>
      </c>
      <c r="B180" s="421" t="s">
        <v>51</v>
      </c>
      <c r="C180" s="278" t="s">
        <v>52</v>
      </c>
      <c r="D180" s="278" t="s">
        <v>137</v>
      </c>
      <c r="E180" s="279"/>
      <c r="F180" s="278"/>
      <c r="G180" s="280">
        <f>1.055*13.75</f>
        <v>14.50625</v>
      </c>
      <c r="H180" s="143"/>
      <c r="I180" s="281">
        <f>1.055*13.13</f>
        <v>13.85215</v>
      </c>
      <c r="J180" s="144"/>
      <c r="K180" s="253">
        <f>1.055*11.45</f>
        <v>12.079749999999999</v>
      </c>
      <c r="L180" s="127"/>
      <c r="M180" s="14" t="s">
        <v>53</v>
      </c>
    </row>
    <row r="181" spans="1:13" hidden="1" x14ac:dyDescent="0.2">
      <c r="A181" s="420"/>
      <c r="B181" s="421"/>
      <c r="C181" s="278" t="s">
        <v>52</v>
      </c>
      <c r="D181" s="278" t="s">
        <v>212</v>
      </c>
      <c r="E181" s="279"/>
      <c r="F181" s="278"/>
      <c r="G181" s="280">
        <f>1.055*13.75</f>
        <v>14.50625</v>
      </c>
      <c r="H181" s="143"/>
      <c r="I181" s="281"/>
      <c r="J181" s="144"/>
      <c r="K181" s="253"/>
      <c r="L181" s="127"/>
      <c r="M181" s="14" t="s">
        <v>53</v>
      </c>
    </row>
    <row r="182" spans="1:13" hidden="1" x14ac:dyDescent="0.2">
      <c r="A182" s="420"/>
      <c r="B182" s="421"/>
      <c r="C182" s="278" t="s">
        <v>54</v>
      </c>
      <c r="D182" s="278" t="s">
        <v>137</v>
      </c>
      <c r="E182" s="279"/>
      <c r="F182" s="278"/>
      <c r="G182" s="280">
        <f>1.055*11</f>
        <v>11.604999999999999</v>
      </c>
      <c r="H182" s="143"/>
      <c r="I182" s="281">
        <f>1.055*10.5</f>
        <v>11.077499999999999</v>
      </c>
      <c r="J182" s="144"/>
      <c r="K182" s="253"/>
      <c r="L182" s="127"/>
      <c r="M182" s="14" t="s">
        <v>53</v>
      </c>
    </row>
    <row r="183" spans="1:13" hidden="1" x14ac:dyDescent="0.2">
      <c r="A183" s="420" t="s">
        <v>32</v>
      </c>
      <c r="B183" s="421" t="s">
        <v>33</v>
      </c>
      <c r="C183" s="278" t="s">
        <v>52</v>
      </c>
      <c r="D183" s="278" t="s">
        <v>137</v>
      </c>
      <c r="E183" s="279"/>
      <c r="F183" s="278"/>
      <c r="G183" s="280">
        <f>1.055*13.75</f>
        <v>14.50625</v>
      </c>
      <c r="H183" s="143"/>
      <c r="I183" s="317"/>
      <c r="J183" s="318"/>
      <c r="K183" s="253">
        <f>1.055*11.45</f>
        <v>12.079749999999999</v>
      </c>
      <c r="L183" s="127"/>
      <c r="M183" s="14" t="s">
        <v>53</v>
      </c>
    </row>
    <row r="184" spans="1:13" hidden="1" x14ac:dyDescent="0.2">
      <c r="A184" s="420"/>
      <c r="B184" s="421"/>
      <c r="C184" s="278" t="s">
        <v>52</v>
      </c>
      <c r="D184" s="278" t="s">
        <v>212</v>
      </c>
      <c r="E184" s="279"/>
      <c r="F184" s="278"/>
      <c r="G184" s="280">
        <f>1.055*13.75</f>
        <v>14.50625</v>
      </c>
      <c r="H184" s="143"/>
      <c r="I184" s="281">
        <f>1.055*13.13</f>
        <v>13.85215</v>
      </c>
      <c r="J184" s="144"/>
      <c r="K184" s="253">
        <f>1.055*11.45</f>
        <v>12.079749999999999</v>
      </c>
      <c r="L184" s="127"/>
      <c r="M184" s="14" t="s">
        <v>53</v>
      </c>
    </row>
    <row r="185" spans="1:13" hidden="1" x14ac:dyDescent="0.2">
      <c r="A185" s="420"/>
      <c r="B185" s="421"/>
      <c r="C185" s="278" t="s">
        <v>54</v>
      </c>
      <c r="D185" s="278" t="s">
        <v>137</v>
      </c>
      <c r="E185" s="279"/>
      <c r="F185" s="278"/>
      <c r="G185" s="280">
        <f>1.055*11</f>
        <v>11.604999999999999</v>
      </c>
      <c r="H185" s="143"/>
      <c r="I185" s="281">
        <f>1.055*10.5</f>
        <v>11.077499999999999</v>
      </c>
      <c r="J185" s="144"/>
      <c r="K185" s="253"/>
      <c r="L185" s="127"/>
      <c r="M185" s="14" t="s">
        <v>53</v>
      </c>
    </row>
    <row r="186" spans="1:13" ht="33.75" hidden="1" customHeight="1" x14ac:dyDescent="0.2">
      <c r="A186" s="276" t="s">
        <v>38</v>
      </c>
      <c r="B186" s="277" t="s">
        <v>39</v>
      </c>
      <c r="C186" s="278" t="s">
        <v>52</v>
      </c>
      <c r="D186" s="278" t="s">
        <v>213</v>
      </c>
      <c r="E186" s="279"/>
      <c r="F186" s="278"/>
      <c r="G186" s="280">
        <f>1.055*13.75</f>
        <v>14.50625</v>
      </c>
      <c r="H186" s="143"/>
      <c r="I186" s="281">
        <f>1.055*13.13</f>
        <v>13.85215</v>
      </c>
      <c r="J186" s="144"/>
      <c r="K186" s="253">
        <f>1.055*11.45</f>
        <v>12.079749999999999</v>
      </c>
      <c r="L186" s="127"/>
      <c r="M186" s="14" t="s">
        <v>53</v>
      </c>
    </row>
    <row r="187" spans="1:13" ht="60" hidden="1" customHeight="1" x14ac:dyDescent="0.2">
      <c r="A187" s="276" t="s">
        <v>41</v>
      </c>
      <c r="B187" s="277" t="s">
        <v>42</v>
      </c>
      <c r="C187" s="278" t="s">
        <v>52</v>
      </c>
      <c r="D187" s="278" t="s">
        <v>213</v>
      </c>
      <c r="E187" s="279"/>
      <c r="F187" s="278"/>
      <c r="G187" s="280">
        <f>1.055*13.75</f>
        <v>14.50625</v>
      </c>
      <c r="H187" s="143"/>
      <c r="I187" s="281">
        <f>1.055*13.13</f>
        <v>13.85215</v>
      </c>
      <c r="J187" s="144"/>
      <c r="K187" s="253">
        <f>1.055*11.45</f>
        <v>12.079749999999999</v>
      </c>
      <c r="L187" s="127"/>
      <c r="M187" s="14" t="s">
        <v>53</v>
      </c>
    </row>
    <row r="188" spans="1:13" ht="23.25" hidden="1" customHeight="1" x14ac:dyDescent="0.2">
      <c r="A188" s="431" t="s">
        <v>23</v>
      </c>
      <c r="B188" s="431" t="s">
        <v>55</v>
      </c>
      <c r="C188" s="278" t="s">
        <v>54</v>
      </c>
      <c r="D188" s="278" t="s">
        <v>137</v>
      </c>
      <c r="E188" s="279"/>
      <c r="F188" s="278"/>
      <c r="G188" s="280">
        <f>1.055*11</f>
        <v>11.604999999999999</v>
      </c>
      <c r="H188" s="143"/>
      <c r="I188" s="281">
        <f>1.055*10.5</f>
        <v>11.077499999999999</v>
      </c>
      <c r="J188" s="144"/>
      <c r="K188" s="253"/>
      <c r="L188" s="127"/>
      <c r="M188" s="14" t="s">
        <v>53</v>
      </c>
    </row>
    <row r="189" spans="1:13" ht="51" hidden="1" x14ac:dyDescent="0.2">
      <c r="A189" s="431"/>
      <c r="B189" s="431"/>
      <c r="C189" s="278" t="s">
        <v>214</v>
      </c>
      <c r="D189" s="278" t="s">
        <v>212</v>
      </c>
      <c r="E189" s="279"/>
      <c r="F189" s="278"/>
      <c r="G189" s="319">
        <f>1.055*13.75</f>
        <v>14.50625</v>
      </c>
      <c r="H189" s="320"/>
      <c r="I189" s="321"/>
      <c r="J189" s="322"/>
      <c r="K189" s="258"/>
      <c r="L189" s="49"/>
      <c r="M189" s="14" t="s">
        <v>53</v>
      </c>
    </row>
    <row r="190" spans="1:13" ht="22.5" hidden="1" customHeight="1" x14ac:dyDescent="0.2">
      <c r="A190" s="431"/>
      <c r="B190" s="431"/>
      <c r="C190" s="278" t="s">
        <v>52</v>
      </c>
      <c r="D190" s="278" t="s">
        <v>137</v>
      </c>
      <c r="E190" s="279"/>
      <c r="F190" s="278"/>
      <c r="G190" s="319">
        <f>1.055*13.75</f>
        <v>14.50625</v>
      </c>
      <c r="H190" s="320"/>
      <c r="I190" s="321">
        <f>1.055*13.13</f>
        <v>13.85215</v>
      </c>
      <c r="J190" s="322"/>
      <c r="K190" s="258"/>
      <c r="L190" s="49"/>
      <c r="M190" s="14"/>
    </row>
    <row r="191" spans="1:13" hidden="1" x14ac:dyDescent="0.2">
      <c r="A191" s="101" t="s">
        <v>15</v>
      </c>
      <c r="B191" s="418" t="s">
        <v>16</v>
      </c>
      <c r="C191" s="418"/>
      <c r="D191" s="418"/>
      <c r="E191" s="418"/>
      <c r="F191" s="418"/>
      <c r="G191" s="418"/>
      <c r="H191" s="418"/>
      <c r="I191" s="418"/>
      <c r="J191" s="418"/>
      <c r="K191" s="418"/>
      <c r="L191" s="418"/>
      <c r="M191" s="418"/>
    </row>
    <row r="192" spans="1:13" hidden="1" x14ac:dyDescent="0.2">
      <c r="A192" s="276" t="s">
        <v>23</v>
      </c>
      <c r="B192" s="277" t="s">
        <v>55</v>
      </c>
      <c r="C192" s="323" t="s">
        <v>54</v>
      </c>
      <c r="D192" s="323" t="s">
        <v>215</v>
      </c>
      <c r="E192" s="324"/>
      <c r="F192" s="323"/>
      <c r="G192" s="319">
        <f>1.055*11</f>
        <v>11.604999999999999</v>
      </c>
      <c r="H192" s="320"/>
      <c r="I192" s="237"/>
      <c r="J192" s="103"/>
      <c r="K192" s="258">
        <f>1.055*10.5</f>
        <v>11.077499999999999</v>
      </c>
      <c r="L192" s="49"/>
      <c r="M192" s="14" t="s">
        <v>53</v>
      </c>
    </row>
    <row r="193" spans="1:13" hidden="1" x14ac:dyDescent="0.2">
      <c r="A193" s="431" t="s">
        <v>26</v>
      </c>
      <c r="B193" s="421" t="s">
        <v>51</v>
      </c>
      <c r="C193" s="323" t="s">
        <v>52</v>
      </c>
      <c r="D193" s="323" t="s">
        <v>215</v>
      </c>
      <c r="E193" s="324"/>
      <c r="F193" s="323"/>
      <c r="G193" s="319">
        <f>1.055*13.75</f>
        <v>14.50625</v>
      </c>
      <c r="H193" s="320"/>
      <c r="I193" s="237"/>
      <c r="J193" s="103"/>
      <c r="K193" s="258"/>
      <c r="L193" s="49"/>
      <c r="M193" s="14"/>
    </row>
    <row r="194" spans="1:13" ht="51" hidden="1" x14ac:dyDescent="0.2">
      <c r="A194" s="431"/>
      <c r="B194" s="421"/>
      <c r="C194" s="278" t="s">
        <v>214</v>
      </c>
      <c r="D194" s="278" t="s">
        <v>217</v>
      </c>
      <c r="E194" s="279"/>
      <c r="F194" s="278"/>
      <c r="G194" s="319">
        <f>1.055*13.75</f>
        <v>14.50625</v>
      </c>
      <c r="H194" s="320"/>
      <c r="I194" s="237"/>
      <c r="J194" s="103"/>
      <c r="K194" s="258"/>
      <c r="L194" s="49"/>
      <c r="M194" s="14"/>
    </row>
    <row r="195" spans="1:13" ht="15.75" hidden="1" customHeight="1" x14ac:dyDescent="0.2">
      <c r="A195" s="431"/>
      <c r="B195" s="421"/>
      <c r="C195" s="323" t="s">
        <v>54</v>
      </c>
      <c r="D195" s="278" t="s">
        <v>217</v>
      </c>
      <c r="E195" s="279"/>
      <c r="F195" s="278"/>
      <c r="G195" s="319">
        <f>1.055*11</f>
        <v>11.604999999999999</v>
      </c>
      <c r="H195" s="320"/>
      <c r="I195" s="321"/>
      <c r="J195" s="322"/>
      <c r="K195" s="258">
        <f>1.055*10.5</f>
        <v>11.077499999999999</v>
      </c>
      <c r="L195" s="49"/>
      <c r="M195" s="14" t="s">
        <v>53</v>
      </c>
    </row>
    <row r="196" spans="1:13" ht="15.75" hidden="1" customHeight="1" x14ac:dyDescent="0.2">
      <c r="A196" s="420" t="s">
        <v>32</v>
      </c>
      <c r="B196" s="421" t="s">
        <v>33</v>
      </c>
      <c r="C196" s="323" t="s">
        <v>52</v>
      </c>
      <c r="D196" s="323" t="s">
        <v>215</v>
      </c>
      <c r="E196" s="324"/>
      <c r="F196" s="323"/>
      <c r="G196" s="319">
        <f>1.055*13.75</f>
        <v>14.50625</v>
      </c>
      <c r="H196" s="320"/>
      <c r="I196" s="321"/>
      <c r="J196" s="322"/>
      <c r="K196" s="258"/>
      <c r="L196" s="49"/>
      <c r="M196" s="14" t="s">
        <v>53</v>
      </c>
    </row>
    <row r="197" spans="1:13" hidden="1" x14ac:dyDescent="0.2">
      <c r="A197" s="420"/>
      <c r="B197" s="421"/>
      <c r="C197" s="323" t="s">
        <v>54</v>
      </c>
      <c r="D197" s="278" t="s">
        <v>217</v>
      </c>
      <c r="E197" s="279"/>
      <c r="F197" s="278"/>
      <c r="G197" s="319">
        <f>1.055*11</f>
        <v>11.604999999999999</v>
      </c>
      <c r="H197" s="320"/>
      <c r="I197" s="321"/>
      <c r="J197" s="322"/>
      <c r="K197" s="258">
        <f>1.055*10.5</f>
        <v>11.077499999999999</v>
      </c>
      <c r="L197" s="49"/>
      <c r="M197" s="14" t="s">
        <v>53</v>
      </c>
    </row>
    <row r="198" spans="1:13" ht="51" hidden="1" x14ac:dyDescent="0.2">
      <c r="A198" s="420"/>
      <c r="B198" s="421"/>
      <c r="C198" s="278" t="s">
        <v>214</v>
      </c>
      <c r="D198" s="278" t="s">
        <v>217</v>
      </c>
      <c r="E198" s="279"/>
      <c r="F198" s="278"/>
      <c r="G198" s="280">
        <f>1.055*13.75</f>
        <v>14.50625</v>
      </c>
      <c r="H198" s="143"/>
      <c r="I198" s="321"/>
      <c r="J198" s="322"/>
      <c r="K198" s="258"/>
      <c r="L198" s="49"/>
      <c r="M198" s="14" t="s">
        <v>53</v>
      </c>
    </row>
    <row r="199" spans="1:13" hidden="1" x14ac:dyDescent="0.2">
      <c r="A199" s="420" t="s">
        <v>34</v>
      </c>
      <c r="B199" s="421" t="s">
        <v>35</v>
      </c>
      <c r="C199" s="323" t="s">
        <v>52</v>
      </c>
      <c r="D199" s="323" t="s">
        <v>19</v>
      </c>
      <c r="E199" s="324"/>
      <c r="F199" s="323"/>
      <c r="G199" s="319"/>
      <c r="H199" s="320"/>
      <c r="I199" s="321"/>
      <c r="J199" s="322"/>
      <c r="K199" s="258"/>
      <c r="L199" s="49"/>
      <c r="M199" s="14" t="s">
        <v>53</v>
      </c>
    </row>
    <row r="200" spans="1:13" hidden="1" x14ac:dyDescent="0.2">
      <c r="A200" s="420"/>
      <c r="B200" s="421"/>
      <c r="C200" s="323" t="s">
        <v>54</v>
      </c>
      <c r="D200" s="323" t="s">
        <v>37</v>
      </c>
      <c r="E200" s="324"/>
      <c r="F200" s="323"/>
      <c r="G200" s="319"/>
      <c r="H200" s="320"/>
      <c r="I200" s="321"/>
      <c r="J200" s="322"/>
      <c r="K200" s="258"/>
      <c r="L200" s="49"/>
      <c r="M200" s="14" t="s">
        <v>53</v>
      </c>
    </row>
    <row r="201" spans="1:13" hidden="1" x14ac:dyDescent="0.2">
      <c r="A201" s="420" t="s">
        <v>41</v>
      </c>
      <c r="B201" s="421" t="s">
        <v>42</v>
      </c>
      <c r="C201" s="323" t="s">
        <v>52</v>
      </c>
      <c r="D201" s="323" t="s">
        <v>216</v>
      </c>
      <c r="E201" s="324"/>
      <c r="F201" s="323"/>
      <c r="G201" s="319">
        <f>1.055*13.75</f>
        <v>14.50625</v>
      </c>
      <c r="H201" s="320"/>
      <c r="I201" s="321"/>
      <c r="J201" s="322"/>
      <c r="K201" s="258"/>
      <c r="L201" s="49"/>
      <c r="M201" s="14" t="s">
        <v>53</v>
      </c>
    </row>
    <row r="202" spans="1:13" hidden="1" x14ac:dyDescent="0.2">
      <c r="A202" s="420"/>
      <c r="B202" s="421"/>
      <c r="C202" s="323" t="s">
        <v>54</v>
      </c>
      <c r="D202" s="323" t="s">
        <v>213</v>
      </c>
      <c r="E202" s="324"/>
      <c r="F202" s="323"/>
      <c r="G202" s="319">
        <f>1.055*11</f>
        <v>11.604999999999999</v>
      </c>
      <c r="H202" s="320"/>
      <c r="I202" s="321"/>
      <c r="J202" s="322"/>
      <c r="K202" s="258">
        <f>1.055*10.5</f>
        <v>11.077499999999999</v>
      </c>
      <c r="L202" s="49"/>
      <c r="M202" s="14" t="s">
        <v>53</v>
      </c>
    </row>
    <row r="203" spans="1:13" ht="33.75" hidden="1" customHeight="1" x14ac:dyDescent="0.2">
      <c r="A203" s="276" t="s">
        <v>38</v>
      </c>
      <c r="B203" s="277" t="s">
        <v>39</v>
      </c>
      <c r="C203" s="323" t="s">
        <v>52</v>
      </c>
      <c r="D203" s="323" t="s">
        <v>216</v>
      </c>
      <c r="E203" s="324"/>
      <c r="F203" s="323"/>
      <c r="G203" s="319">
        <f>1.055*13.75</f>
        <v>14.50625</v>
      </c>
      <c r="H203" s="320"/>
      <c r="I203" s="321"/>
      <c r="J203" s="322"/>
      <c r="K203" s="258">
        <f>1.055*11.45</f>
        <v>12.079749999999999</v>
      </c>
      <c r="L203" s="49"/>
      <c r="M203" s="14" t="s">
        <v>53</v>
      </c>
    </row>
    <row r="204" spans="1:13" hidden="1" x14ac:dyDescent="0.2"/>
    <row r="205" spans="1:13" hidden="1" x14ac:dyDescent="0.2">
      <c r="A205" s="104" t="s">
        <v>59</v>
      </c>
      <c r="B205" s="262"/>
      <c r="C205" s="263"/>
      <c r="D205" s="263"/>
      <c r="E205" s="264"/>
      <c r="F205" s="263"/>
      <c r="G205" s="265"/>
      <c r="H205" s="266"/>
      <c r="I205" s="267"/>
      <c r="J205" s="268"/>
      <c r="K205" s="158"/>
      <c r="L205" s="10"/>
    </row>
    <row r="206" spans="1:13" hidden="1" x14ac:dyDescent="0.2">
      <c r="B206" s="262"/>
      <c r="C206" s="263"/>
      <c r="D206" s="263"/>
      <c r="E206" s="264"/>
      <c r="F206" s="263"/>
      <c r="G206" s="265"/>
      <c r="H206" s="266"/>
      <c r="I206" s="267"/>
      <c r="J206" s="268"/>
      <c r="K206" s="158"/>
      <c r="L206" s="10"/>
    </row>
    <row r="207" spans="1:13" ht="46.5" hidden="1" customHeight="1" x14ac:dyDescent="0.2">
      <c r="A207" s="450" t="s">
        <v>1</v>
      </c>
      <c r="B207" s="450"/>
      <c r="C207" s="450" t="s">
        <v>2</v>
      </c>
      <c r="D207" s="450" t="s">
        <v>3</v>
      </c>
      <c r="E207" s="236"/>
      <c r="F207" s="274"/>
      <c r="G207" s="455" t="s">
        <v>4</v>
      </c>
      <c r="H207" s="456"/>
      <c r="I207" s="456"/>
      <c r="J207" s="456"/>
      <c r="K207" s="456"/>
      <c r="L207" s="456"/>
      <c r="M207" s="452" t="s">
        <v>5</v>
      </c>
    </row>
    <row r="208" spans="1:13" ht="30" hidden="1" customHeight="1" x14ac:dyDescent="0.2">
      <c r="A208" s="451" t="s">
        <v>6</v>
      </c>
      <c r="B208" s="450" t="s">
        <v>7</v>
      </c>
      <c r="C208" s="450"/>
      <c r="D208" s="450"/>
      <c r="E208" s="236"/>
      <c r="F208" s="274"/>
      <c r="G208" s="457"/>
      <c r="H208" s="458"/>
      <c r="I208" s="458"/>
      <c r="J208" s="458"/>
      <c r="K208" s="458"/>
      <c r="L208" s="458"/>
      <c r="M208" s="453"/>
    </row>
    <row r="209" spans="1:13" ht="32.25" hidden="1" customHeight="1" thickBot="1" x14ac:dyDescent="0.25">
      <c r="A209" s="451"/>
      <c r="B209" s="450"/>
      <c r="C209" s="450"/>
      <c r="D209" s="450"/>
      <c r="E209" s="236"/>
      <c r="F209" s="274"/>
      <c r="G209" s="270" t="s">
        <v>8</v>
      </c>
      <c r="H209" s="325"/>
      <c r="I209" s="271" t="s">
        <v>9</v>
      </c>
      <c r="J209" s="326"/>
      <c r="K209" s="259" t="s">
        <v>10</v>
      </c>
      <c r="L209" s="47"/>
      <c r="M209" s="454"/>
    </row>
    <row r="210" spans="1:13" hidden="1" x14ac:dyDescent="0.2">
      <c r="A210" s="101" t="s">
        <v>12</v>
      </c>
      <c r="B210" s="419" t="s">
        <v>13</v>
      </c>
      <c r="C210" s="419"/>
      <c r="D210" s="419"/>
      <c r="E210" s="419"/>
      <c r="F210" s="419"/>
      <c r="G210" s="419"/>
      <c r="H210" s="419"/>
      <c r="I210" s="419"/>
      <c r="J210" s="419"/>
      <c r="K210" s="419"/>
      <c r="L210" s="419"/>
      <c r="M210" s="419"/>
    </row>
    <row r="211" spans="1:13" ht="25.5" hidden="1" x14ac:dyDescent="0.2">
      <c r="A211" s="276" t="s">
        <v>60</v>
      </c>
      <c r="B211" s="277" t="s">
        <v>56</v>
      </c>
      <c r="C211" s="278" t="s">
        <v>52</v>
      </c>
      <c r="D211" s="278" t="s">
        <v>213</v>
      </c>
      <c r="E211" s="279"/>
      <c r="F211" s="278"/>
      <c r="G211" s="280">
        <f>1.055*21.2</f>
        <v>22.366</v>
      </c>
      <c r="H211" s="143"/>
      <c r="I211" s="281">
        <f t="shared" ref="I211:I216" si="10">1.055*13.44</f>
        <v>14.179199999999998</v>
      </c>
      <c r="J211" s="144"/>
      <c r="K211" s="253"/>
      <c r="L211" s="127"/>
      <c r="M211" s="14" t="s">
        <v>58</v>
      </c>
    </row>
    <row r="212" spans="1:13" hidden="1" x14ac:dyDescent="0.2">
      <c r="A212" s="276" t="s">
        <v>23</v>
      </c>
      <c r="B212" s="277" t="s">
        <v>55</v>
      </c>
      <c r="C212" s="278" t="s">
        <v>52</v>
      </c>
      <c r="D212" s="278" t="s">
        <v>212</v>
      </c>
      <c r="E212" s="279"/>
      <c r="F212" s="278"/>
      <c r="G212" s="280"/>
      <c r="H212" s="143"/>
      <c r="I212" s="281">
        <f t="shared" si="10"/>
        <v>14.179199999999998</v>
      </c>
      <c r="J212" s="144"/>
      <c r="K212" s="253"/>
      <c r="L212" s="127"/>
      <c r="M212" s="14" t="s">
        <v>58</v>
      </c>
    </row>
    <row r="213" spans="1:13" hidden="1" x14ac:dyDescent="0.2">
      <c r="A213" s="276" t="s">
        <v>26</v>
      </c>
      <c r="B213" s="277" t="s">
        <v>51</v>
      </c>
      <c r="C213" s="278" t="s">
        <v>52</v>
      </c>
      <c r="D213" s="278" t="s">
        <v>212</v>
      </c>
      <c r="E213" s="279"/>
      <c r="F213" s="278"/>
      <c r="G213" s="280"/>
      <c r="H213" s="143"/>
      <c r="I213" s="281">
        <f t="shared" si="10"/>
        <v>14.179199999999998</v>
      </c>
      <c r="J213" s="144"/>
      <c r="K213" s="253"/>
      <c r="L213" s="127"/>
      <c r="M213" s="14" t="s">
        <v>58</v>
      </c>
    </row>
    <row r="214" spans="1:13" hidden="1" x14ac:dyDescent="0.2">
      <c r="A214" s="276" t="s">
        <v>30</v>
      </c>
      <c r="B214" s="277" t="s">
        <v>31</v>
      </c>
      <c r="C214" s="278" t="s">
        <v>52</v>
      </c>
      <c r="D214" s="278" t="s">
        <v>212</v>
      </c>
      <c r="E214" s="279"/>
      <c r="F214" s="278"/>
      <c r="G214" s="280">
        <f>1.055*19.3</f>
        <v>20.361499999999999</v>
      </c>
      <c r="H214" s="143"/>
      <c r="I214" s="281">
        <f t="shared" si="10"/>
        <v>14.179199999999998</v>
      </c>
      <c r="J214" s="144"/>
      <c r="K214" s="253"/>
      <c r="L214" s="127"/>
      <c r="M214" s="14" t="s">
        <v>58</v>
      </c>
    </row>
    <row r="215" spans="1:13" hidden="1" x14ac:dyDescent="0.2">
      <c r="A215" s="276" t="s">
        <v>38</v>
      </c>
      <c r="B215" s="277" t="s">
        <v>39</v>
      </c>
      <c r="C215" s="278" t="s">
        <v>52</v>
      </c>
      <c r="D215" s="278" t="s">
        <v>213</v>
      </c>
      <c r="E215" s="279"/>
      <c r="F215" s="278"/>
      <c r="G215" s="280"/>
      <c r="H215" s="143"/>
      <c r="I215" s="281">
        <f t="shared" si="10"/>
        <v>14.179199999999998</v>
      </c>
      <c r="J215" s="144"/>
      <c r="K215" s="253"/>
      <c r="L215" s="127"/>
      <c r="M215" s="14" t="s">
        <v>58</v>
      </c>
    </row>
    <row r="216" spans="1:13" ht="63" hidden="1" customHeight="1" x14ac:dyDescent="0.2">
      <c r="A216" s="276" t="s">
        <v>41</v>
      </c>
      <c r="B216" s="277" t="s">
        <v>42</v>
      </c>
      <c r="C216" s="278" t="s">
        <v>52</v>
      </c>
      <c r="D216" s="278" t="s">
        <v>213</v>
      </c>
      <c r="E216" s="279"/>
      <c r="F216" s="278"/>
      <c r="G216" s="280">
        <f>1.055*18.9</f>
        <v>19.939499999999999</v>
      </c>
      <c r="H216" s="143"/>
      <c r="I216" s="281">
        <f t="shared" si="10"/>
        <v>14.179199999999998</v>
      </c>
      <c r="J216" s="144"/>
      <c r="K216" s="253"/>
      <c r="L216" s="127"/>
      <c r="M216" s="14" t="s">
        <v>58</v>
      </c>
    </row>
    <row r="217" spans="1:13" ht="39" hidden="1" customHeight="1" x14ac:dyDescent="0.2">
      <c r="A217" s="276" t="s">
        <v>44</v>
      </c>
      <c r="B217" s="277" t="s">
        <v>57</v>
      </c>
      <c r="C217" s="278" t="s">
        <v>52</v>
      </c>
      <c r="D217" s="278" t="s">
        <v>213</v>
      </c>
      <c r="E217" s="279"/>
      <c r="F217" s="278"/>
      <c r="G217" s="280"/>
      <c r="H217" s="143"/>
      <c r="I217" s="281"/>
      <c r="J217" s="144"/>
      <c r="K217" s="253">
        <f>1.055*16.59</f>
        <v>17.50245</v>
      </c>
      <c r="L217" s="127"/>
      <c r="M217" s="14" t="s">
        <v>58</v>
      </c>
    </row>
    <row r="218" spans="1:13" hidden="1" x14ac:dyDescent="0.2">
      <c r="A218" s="276" t="s">
        <v>218</v>
      </c>
      <c r="B218" s="277" t="s">
        <v>219</v>
      </c>
      <c r="C218" s="278" t="s">
        <v>52</v>
      </c>
      <c r="D218" s="278" t="s">
        <v>213</v>
      </c>
      <c r="E218" s="279"/>
      <c r="F218" s="278"/>
      <c r="G218" s="280">
        <f>1.055*19.8</f>
        <v>20.888999999999999</v>
      </c>
      <c r="H218" s="143"/>
      <c r="I218" s="281"/>
      <c r="J218" s="144"/>
      <c r="K218" s="253"/>
      <c r="L218" s="127"/>
      <c r="M218" s="14"/>
    </row>
    <row r="219" spans="1:13" hidden="1" x14ac:dyDescent="0.2">
      <c r="A219" s="101" t="s">
        <v>15</v>
      </c>
      <c r="B219" s="418" t="s">
        <v>16</v>
      </c>
      <c r="C219" s="418"/>
      <c r="D219" s="418"/>
      <c r="E219" s="418"/>
      <c r="F219" s="418"/>
      <c r="G219" s="418"/>
      <c r="H219" s="418"/>
      <c r="I219" s="418"/>
      <c r="J219" s="418"/>
      <c r="K219" s="418"/>
      <c r="L219" s="418"/>
      <c r="M219" s="418"/>
    </row>
    <row r="220" spans="1:13" ht="25.5" hidden="1" customHeight="1" x14ac:dyDescent="0.2">
      <c r="A220" s="420" t="s">
        <v>26</v>
      </c>
      <c r="B220" s="421" t="s">
        <v>51</v>
      </c>
      <c r="C220" s="278" t="s">
        <v>52</v>
      </c>
      <c r="D220" s="278" t="s">
        <v>48</v>
      </c>
      <c r="E220" s="279"/>
      <c r="F220" s="278"/>
      <c r="G220" s="280"/>
      <c r="H220" s="143"/>
      <c r="I220" s="281"/>
      <c r="J220" s="144"/>
      <c r="K220" s="253"/>
      <c r="L220" s="127"/>
      <c r="M220" s="14" t="s">
        <v>58</v>
      </c>
    </row>
    <row r="221" spans="1:13" ht="30.75" hidden="1" customHeight="1" x14ac:dyDescent="0.2">
      <c r="A221" s="420"/>
      <c r="B221" s="421"/>
      <c r="C221" s="278" t="s">
        <v>54</v>
      </c>
      <c r="D221" s="278" t="s">
        <v>212</v>
      </c>
      <c r="E221" s="279"/>
      <c r="F221" s="278"/>
      <c r="G221" s="280">
        <f>1.055*13.6</f>
        <v>14.347999999999999</v>
      </c>
      <c r="H221" s="143"/>
      <c r="I221" s="281">
        <f>1.055*11.34</f>
        <v>11.963699999999999</v>
      </c>
      <c r="J221" s="144"/>
      <c r="K221" s="253">
        <f>1.055*11.34</f>
        <v>11.963699999999999</v>
      </c>
      <c r="L221" s="127"/>
      <c r="M221" s="14" t="s">
        <v>58</v>
      </c>
    </row>
    <row r="222" spans="1:13" ht="21.75" hidden="1" customHeight="1" x14ac:dyDescent="0.2">
      <c r="A222" s="420" t="s">
        <v>30</v>
      </c>
      <c r="B222" s="421" t="s">
        <v>31</v>
      </c>
      <c r="C222" s="278" t="s">
        <v>52</v>
      </c>
      <c r="D222" s="278" t="s">
        <v>220</v>
      </c>
      <c r="E222" s="279"/>
      <c r="F222" s="278"/>
      <c r="G222" s="280"/>
      <c r="H222" s="143"/>
      <c r="I222" s="281">
        <f>1.055*15.75</f>
        <v>16.616249999999997</v>
      </c>
      <c r="J222" s="144"/>
      <c r="K222" s="253"/>
      <c r="L222" s="127"/>
      <c r="M222" s="14" t="s">
        <v>58</v>
      </c>
    </row>
    <row r="223" spans="1:13" ht="25.5" hidden="1" customHeight="1" x14ac:dyDescent="0.2">
      <c r="A223" s="420"/>
      <c r="B223" s="421"/>
      <c r="C223" s="278" t="s">
        <v>54</v>
      </c>
      <c r="D223" s="278" t="s">
        <v>212</v>
      </c>
      <c r="E223" s="279"/>
      <c r="F223" s="278"/>
      <c r="G223" s="280">
        <f>1.055*13.6</f>
        <v>14.347999999999999</v>
      </c>
      <c r="H223" s="143"/>
      <c r="I223" s="281">
        <f>1.055*11.34</f>
        <v>11.963699999999999</v>
      </c>
      <c r="J223" s="144"/>
      <c r="K223" s="253">
        <f>1.055*11.34</f>
        <v>11.963699999999999</v>
      </c>
      <c r="L223" s="127"/>
      <c r="M223" s="14" t="s">
        <v>58</v>
      </c>
    </row>
    <row r="224" spans="1:13" hidden="1" x14ac:dyDescent="0.2">
      <c r="A224" s="420" t="s">
        <v>32</v>
      </c>
      <c r="B224" s="421" t="s">
        <v>33</v>
      </c>
      <c r="C224" s="278" t="s">
        <v>52</v>
      </c>
      <c r="D224" s="278" t="s">
        <v>48</v>
      </c>
      <c r="E224" s="279"/>
      <c r="F224" s="278"/>
      <c r="G224" s="280"/>
      <c r="H224" s="143"/>
      <c r="I224" s="281"/>
      <c r="J224" s="144"/>
      <c r="K224" s="253"/>
      <c r="L224" s="127"/>
      <c r="M224" s="14" t="s">
        <v>58</v>
      </c>
    </row>
    <row r="225" spans="1:13" ht="45.75" hidden="1" customHeight="1" x14ac:dyDescent="0.2">
      <c r="A225" s="420"/>
      <c r="B225" s="421"/>
      <c r="C225" s="278" t="s">
        <v>54</v>
      </c>
      <c r="D225" s="278" t="s">
        <v>212</v>
      </c>
      <c r="E225" s="279"/>
      <c r="F225" s="278"/>
      <c r="G225" s="280">
        <f>1.055*13.6</f>
        <v>14.347999999999999</v>
      </c>
      <c r="H225" s="143"/>
      <c r="I225" s="281">
        <f>1.055*11.34</f>
        <v>11.963699999999999</v>
      </c>
      <c r="J225" s="144"/>
      <c r="K225" s="253"/>
      <c r="L225" s="127"/>
      <c r="M225" s="14" t="s">
        <v>58</v>
      </c>
    </row>
    <row r="226" spans="1:13" hidden="1" x14ac:dyDescent="0.2">
      <c r="A226" s="420" t="s">
        <v>34</v>
      </c>
      <c r="B226" s="421" t="s">
        <v>35</v>
      </c>
      <c r="C226" s="278" t="s">
        <v>52</v>
      </c>
      <c r="D226" s="278"/>
      <c r="E226" s="279"/>
      <c r="F226" s="278"/>
      <c r="G226" s="280"/>
      <c r="H226" s="143"/>
      <c r="I226" s="281"/>
      <c r="J226" s="144"/>
      <c r="K226" s="253"/>
      <c r="L226" s="127"/>
      <c r="M226" s="441" t="s">
        <v>58</v>
      </c>
    </row>
    <row r="227" spans="1:13" hidden="1" x14ac:dyDescent="0.2">
      <c r="A227" s="420"/>
      <c r="B227" s="421"/>
      <c r="C227" s="278" t="s">
        <v>54</v>
      </c>
      <c r="D227" s="278" t="s">
        <v>216</v>
      </c>
      <c r="E227" s="279"/>
      <c r="F227" s="278"/>
      <c r="G227" s="280">
        <f>1.055*12.9</f>
        <v>13.609499999999999</v>
      </c>
      <c r="H227" s="143"/>
      <c r="I227" s="281">
        <f>1.055*10.29</f>
        <v>10.855949999999998</v>
      </c>
      <c r="J227" s="144"/>
      <c r="K227" s="253"/>
      <c r="L227" s="127"/>
      <c r="M227" s="441"/>
    </row>
    <row r="228" spans="1:13" ht="30" hidden="1" customHeight="1" x14ac:dyDescent="0.2">
      <c r="A228" s="420" t="s">
        <v>38</v>
      </c>
      <c r="B228" s="421" t="s">
        <v>39</v>
      </c>
      <c r="C228" s="278" t="s">
        <v>52</v>
      </c>
      <c r="D228" s="278" t="s">
        <v>216</v>
      </c>
      <c r="E228" s="279"/>
      <c r="F228" s="278"/>
      <c r="G228" s="280"/>
      <c r="H228" s="143"/>
      <c r="I228" s="281">
        <f>1.055*16.59</f>
        <v>17.50245</v>
      </c>
      <c r="J228" s="144"/>
      <c r="K228" s="253"/>
      <c r="L228" s="127"/>
      <c r="M228" s="441" t="s">
        <v>58</v>
      </c>
    </row>
    <row r="229" spans="1:13" ht="7.5" hidden="1" customHeight="1" x14ac:dyDescent="0.2">
      <c r="A229" s="420"/>
      <c r="B229" s="421"/>
      <c r="C229" s="278" t="s">
        <v>54</v>
      </c>
      <c r="D229" s="278"/>
      <c r="E229" s="279"/>
      <c r="F229" s="278"/>
      <c r="G229" s="280"/>
      <c r="H229" s="143"/>
      <c r="I229" s="281"/>
      <c r="J229" s="144"/>
      <c r="K229" s="253"/>
      <c r="L229" s="127"/>
      <c r="M229" s="441"/>
    </row>
    <row r="230" spans="1:13" ht="33" hidden="1" customHeight="1" x14ac:dyDescent="0.2">
      <c r="A230" s="420" t="s">
        <v>41</v>
      </c>
      <c r="B230" s="421" t="s">
        <v>42</v>
      </c>
      <c r="C230" s="278" t="s">
        <v>52</v>
      </c>
      <c r="D230" s="278" t="s">
        <v>216</v>
      </c>
      <c r="E230" s="279"/>
      <c r="F230" s="278"/>
      <c r="G230" s="280">
        <f>1.055*20.9</f>
        <v>22.049499999999998</v>
      </c>
      <c r="H230" s="143"/>
      <c r="I230" s="281"/>
      <c r="J230" s="144"/>
      <c r="K230" s="260"/>
      <c r="L230" s="94"/>
      <c r="M230" s="14" t="s">
        <v>58</v>
      </c>
    </row>
    <row r="231" spans="1:13" ht="29.25" hidden="1" customHeight="1" x14ac:dyDescent="0.2">
      <c r="A231" s="420"/>
      <c r="B231" s="421"/>
      <c r="C231" s="278" t="s">
        <v>54</v>
      </c>
      <c r="D231" s="278" t="s">
        <v>213</v>
      </c>
      <c r="E231" s="279"/>
      <c r="F231" s="278"/>
      <c r="G231" s="280">
        <f>14.3*1.055</f>
        <v>15.086499999999999</v>
      </c>
      <c r="H231" s="143"/>
      <c r="I231" s="281">
        <f>11.76*1.055</f>
        <v>12.406799999999999</v>
      </c>
      <c r="J231" s="144"/>
      <c r="K231" s="253">
        <f>11.76*1.055</f>
        <v>12.406799999999999</v>
      </c>
      <c r="L231" s="127"/>
      <c r="M231" s="14" t="s">
        <v>58</v>
      </c>
    </row>
    <row r="232" spans="1:13" ht="25.5" hidden="1" x14ac:dyDescent="0.2">
      <c r="A232" s="104" t="s">
        <v>60</v>
      </c>
      <c r="B232" s="277" t="s">
        <v>56</v>
      </c>
      <c r="C232" s="77" t="s">
        <v>52</v>
      </c>
      <c r="D232" s="77" t="s">
        <v>221</v>
      </c>
      <c r="E232" s="327"/>
      <c r="F232" s="77"/>
      <c r="G232" s="296">
        <f>24.6*1.055</f>
        <v>25.952999999999999</v>
      </c>
      <c r="H232" s="297"/>
      <c r="I232" s="328"/>
      <c r="J232" s="285"/>
      <c r="K232" s="261"/>
      <c r="L232" s="96"/>
      <c r="M232" s="14" t="s">
        <v>58</v>
      </c>
    </row>
    <row r="233" spans="1:13" hidden="1" x14ac:dyDescent="0.2"/>
    <row r="234" spans="1:13" hidden="1" x14ac:dyDescent="0.2"/>
  </sheetData>
  <mergeCells count="248">
    <mergeCell ref="J1:M1"/>
    <mergeCell ref="J2:M2"/>
    <mergeCell ref="J3:M3"/>
    <mergeCell ref="A5:M5"/>
    <mergeCell ref="A6:M6"/>
    <mergeCell ref="B38:M38"/>
    <mergeCell ref="B37:M37"/>
    <mergeCell ref="A36:B36"/>
    <mergeCell ref="G36:L36"/>
    <mergeCell ref="B28:M28"/>
    <mergeCell ref="M13:M15"/>
    <mergeCell ref="A14:A15"/>
    <mergeCell ref="B14:B15"/>
    <mergeCell ref="A13:B13"/>
    <mergeCell ref="C13:C15"/>
    <mergeCell ref="D13:D15"/>
    <mergeCell ref="A20:A21"/>
    <mergeCell ref="B20:B21"/>
    <mergeCell ref="M20:M21"/>
    <mergeCell ref="F13:L14"/>
    <mergeCell ref="A113:A114"/>
    <mergeCell ref="B113:B114"/>
    <mergeCell ref="M96:M98"/>
    <mergeCell ref="C97:C98"/>
    <mergeCell ref="G97:G98"/>
    <mergeCell ref="I97:I98"/>
    <mergeCell ref="K97:K98"/>
    <mergeCell ref="A106:A112"/>
    <mergeCell ref="B106:B112"/>
    <mergeCell ref="M107:M112"/>
    <mergeCell ref="G109:G110"/>
    <mergeCell ref="I109:I110"/>
    <mergeCell ref="K109:K110"/>
    <mergeCell ref="C111:C112"/>
    <mergeCell ref="K69:K70"/>
    <mergeCell ref="M69:M70"/>
    <mergeCell ref="M72:M76"/>
    <mergeCell ref="A115:A121"/>
    <mergeCell ref="B115:B121"/>
    <mergeCell ref="A7:M7"/>
    <mergeCell ref="A16:L16"/>
    <mergeCell ref="A11:M11"/>
    <mergeCell ref="B17:L17"/>
    <mergeCell ref="M16:M17"/>
    <mergeCell ref="M116:M121"/>
    <mergeCell ref="G118:G119"/>
    <mergeCell ref="I118:I119"/>
    <mergeCell ref="K118:K119"/>
    <mergeCell ref="C120:C121"/>
    <mergeCell ref="G120:G121"/>
    <mergeCell ref="I120:I121"/>
    <mergeCell ref="K120:K121"/>
    <mergeCell ref="G111:G112"/>
    <mergeCell ref="I111:I112"/>
    <mergeCell ref="K111:K112"/>
    <mergeCell ref="M86:M88"/>
    <mergeCell ref="C87:C88"/>
    <mergeCell ref="G87:G88"/>
    <mergeCell ref="M132:M134"/>
    <mergeCell ref="G133:G134"/>
    <mergeCell ref="I133:I134"/>
    <mergeCell ref="K133:K134"/>
    <mergeCell ref="A123:A128"/>
    <mergeCell ref="B123:B128"/>
    <mergeCell ref="M124:M128"/>
    <mergeCell ref="G125:G126"/>
    <mergeCell ref="I125:I126"/>
    <mergeCell ref="K125:K126"/>
    <mergeCell ref="G127:G128"/>
    <mergeCell ref="I127:I128"/>
    <mergeCell ref="K127:K128"/>
    <mergeCell ref="I87:I88"/>
    <mergeCell ref="K75:K76"/>
    <mergeCell ref="A78:A83"/>
    <mergeCell ref="B78:B83"/>
    <mergeCell ref="M78:M80"/>
    <mergeCell ref="C79:C80"/>
    <mergeCell ref="G79:G80"/>
    <mergeCell ref="I79:I80"/>
    <mergeCell ref="K79:K80"/>
    <mergeCell ref="M81:M83"/>
    <mergeCell ref="C82:C83"/>
    <mergeCell ref="G82:G83"/>
    <mergeCell ref="I82:I83"/>
    <mergeCell ref="K82:K83"/>
    <mergeCell ref="A193:A195"/>
    <mergeCell ref="B193:B195"/>
    <mergeCell ref="M226:M227"/>
    <mergeCell ref="M228:M229"/>
    <mergeCell ref="A226:A227"/>
    <mergeCell ref="B226:B227"/>
    <mergeCell ref="A228:A229"/>
    <mergeCell ref="B228:B229"/>
    <mergeCell ref="A201:A202"/>
    <mergeCell ref="B201:B202"/>
    <mergeCell ref="A196:A198"/>
    <mergeCell ref="B196:B198"/>
    <mergeCell ref="B208:B209"/>
    <mergeCell ref="A208:A209"/>
    <mergeCell ref="M207:M209"/>
    <mergeCell ref="G207:L208"/>
    <mergeCell ref="D207:D209"/>
    <mergeCell ref="C207:C209"/>
    <mergeCell ref="A207:B207"/>
    <mergeCell ref="B199:B200"/>
    <mergeCell ref="A199:A200"/>
    <mergeCell ref="A230:A231"/>
    <mergeCell ref="B230:B231"/>
    <mergeCell ref="A220:A221"/>
    <mergeCell ref="B220:B221"/>
    <mergeCell ref="A222:A223"/>
    <mergeCell ref="B222:B223"/>
    <mergeCell ref="A224:A225"/>
    <mergeCell ref="B224:B225"/>
    <mergeCell ref="B210:M210"/>
    <mergeCell ref="B219:M219"/>
    <mergeCell ref="A40:A43"/>
    <mergeCell ref="B40:B43"/>
    <mergeCell ref="A25:A26"/>
    <mergeCell ref="B25:B26"/>
    <mergeCell ref="M30:M31"/>
    <mergeCell ref="M45:M46"/>
    <mergeCell ref="G41:G42"/>
    <mergeCell ref="I41:I42"/>
    <mergeCell ref="K41:K42"/>
    <mergeCell ref="C40:C42"/>
    <mergeCell ref="I45:I46"/>
    <mergeCell ref="K45:K46"/>
    <mergeCell ref="K55:K56"/>
    <mergeCell ref="G53:G54"/>
    <mergeCell ref="I53:I54"/>
    <mergeCell ref="B45:B46"/>
    <mergeCell ref="C45:C46"/>
    <mergeCell ref="G45:G46"/>
    <mergeCell ref="K53:K54"/>
    <mergeCell ref="I51:I52"/>
    <mergeCell ref="C55:C56"/>
    <mergeCell ref="D55:D56"/>
    <mergeCell ref="G55:G56"/>
    <mergeCell ref="G65:G66"/>
    <mergeCell ref="K65:K66"/>
    <mergeCell ref="M47:M56"/>
    <mergeCell ref="C51:C54"/>
    <mergeCell ref="G51:G52"/>
    <mergeCell ref="K51:K52"/>
    <mergeCell ref="I55:I56"/>
    <mergeCell ref="B151:B152"/>
    <mergeCell ref="B153:B154"/>
    <mergeCell ref="G73:G74"/>
    <mergeCell ref="I73:I74"/>
    <mergeCell ref="G75:G76"/>
    <mergeCell ref="I75:I76"/>
    <mergeCell ref="I65:I66"/>
    <mergeCell ref="G69:G70"/>
    <mergeCell ref="I69:I70"/>
    <mergeCell ref="B149:B150"/>
    <mergeCell ref="K73:K74"/>
    <mergeCell ref="K87:K88"/>
    <mergeCell ref="M89:M91"/>
    <mergeCell ref="C90:C91"/>
    <mergeCell ref="G90:G91"/>
    <mergeCell ref="I90:I91"/>
    <mergeCell ref="K90:K91"/>
    <mergeCell ref="A64:A66"/>
    <mergeCell ref="B64:B66"/>
    <mergeCell ref="B155:B156"/>
    <mergeCell ref="B157:B158"/>
    <mergeCell ref="A34:A35"/>
    <mergeCell ref="B34:B35"/>
    <mergeCell ref="A30:A31"/>
    <mergeCell ref="B30:B31"/>
    <mergeCell ref="A47:A58"/>
    <mergeCell ref="B47:B58"/>
    <mergeCell ref="A68:A76"/>
    <mergeCell ref="B68:B76"/>
    <mergeCell ref="A86:A91"/>
    <mergeCell ref="B86:B91"/>
    <mergeCell ref="A96:A99"/>
    <mergeCell ref="B96:B99"/>
    <mergeCell ref="B93:M93"/>
    <mergeCell ref="B135:M135"/>
    <mergeCell ref="A131:A134"/>
    <mergeCell ref="B131:B134"/>
    <mergeCell ref="M41:M42"/>
    <mergeCell ref="A44:A46"/>
    <mergeCell ref="M64:M66"/>
    <mergeCell ref="C65:C66"/>
    <mergeCell ref="A159:A160"/>
    <mergeCell ref="B159:B160"/>
    <mergeCell ref="A161:A162"/>
    <mergeCell ref="B161:B162"/>
    <mergeCell ref="A163:A164"/>
    <mergeCell ref="B163:B164"/>
    <mergeCell ref="A165:A166"/>
    <mergeCell ref="B165:B166"/>
    <mergeCell ref="C48:C50"/>
    <mergeCell ref="C68:C70"/>
    <mergeCell ref="C72:C76"/>
    <mergeCell ref="C124:C128"/>
    <mergeCell ref="C117:C119"/>
    <mergeCell ref="C108:C110"/>
    <mergeCell ref="C132:C134"/>
    <mergeCell ref="A139:A141"/>
    <mergeCell ref="B139:B141"/>
    <mergeCell ref="C139:C141"/>
    <mergeCell ref="A149:A150"/>
    <mergeCell ref="A151:A152"/>
    <mergeCell ref="A153:A154"/>
    <mergeCell ref="A155:A156"/>
    <mergeCell ref="A157:A158"/>
    <mergeCell ref="B148:M148"/>
    <mergeCell ref="M159:M160"/>
    <mergeCell ref="M161:M162"/>
    <mergeCell ref="M163:M164"/>
    <mergeCell ref="M165:M166"/>
    <mergeCell ref="M167:M168"/>
    <mergeCell ref="M169:M170"/>
    <mergeCell ref="M171:M172"/>
    <mergeCell ref="M173:M174"/>
    <mergeCell ref="D139:D141"/>
    <mergeCell ref="M149:M150"/>
    <mergeCell ref="M151:M152"/>
    <mergeCell ref="M153:M154"/>
    <mergeCell ref="M155:M156"/>
    <mergeCell ref="M157:M158"/>
    <mergeCell ref="A167:A168"/>
    <mergeCell ref="B167:B168"/>
    <mergeCell ref="A169:A170"/>
    <mergeCell ref="B169:B170"/>
    <mergeCell ref="A171:A172"/>
    <mergeCell ref="B171:B172"/>
    <mergeCell ref="A173:A174"/>
    <mergeCell ref="B173:B174"/>
    <mergeCell ref="B191:M191"/>
    <mergeCell ref="B179:M179"/>
    <mergeCell ref="A180:A182"/>
    <mergeCell ref="B180:B182"/>
    <mergeCell ref="A183:A185"/>
    <mergeCell ref="B183:B185"/>
    <mergeCell ref="A176:B176"/>
    <mergeCell ref="C176:C178"/>
    <mergeCell ref="D176:D178"/>
    <mergeCell ref="G176:L177"/>
    <mergeCell ref="M176:M178"/>
    <mergeCell ref="A177:A178"/>
    <mergeCell ref="B177:B178"/>
    <mergeCell ref="A188:A190"/>
    <mergeCell ref="B188:B190"/>
  </mergeCells>
  <printOptions horizontalCentered="1"/>
  <pageMargins left="0.39370078740157483" right="0.39370078740157483" top="0.78740157480314965" bottom="0.39370078740157483" header="0.31496062992125984" footer="0.31496062992125984"/>
  <pageSetup paperSize="9" scale="90" firstPageNumber="2" fitToWidth="0" orientation="landscape" useFirstPageNumber="1" r:id="rId1"/>
  <headerFooter>
    <oddHeader>&amp;C&amp;"Times New Roman,обычный"&amp;14&amp;P</oddHeader>
  </headerFooter>
  <rowBreaks count="4" manualBreakCount="4">
    <brk id="174" max="9" man="1"/>
    <brk id="195" max="16383" man="1"/>
    <brk id="203" max="9" man="1"/>
    <brk id="218" max="9" man="1"/>
  </rowBreaks>
  <ignoredErrors>
    <ignoredError sqref="A19:A20 A22:A25 A27 A30 A32:A34" twoDigitTextYea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W263"/>
  <sheetViews>
    <sheetView topLeftCell="A56" zoomScaleNormal="100" zoomScaleSheetLayoutView="100" workbookViewId="0">
      <selection activeCell="B138" sqref="B138"/>
    </sheetView>
  </sheetViews>
  <sheetFormatPr defaultRowHeight="15.75" x14ac:dyDescent="0.25"/>
  <cols>
    <col min="1" max="1" width="8.7109375" style="95" customWidth="1"/>
    <col min="2" max="2" width="27" style="84" customWidth="1"/>
    <col min="3" max="4" width="19" style="409" customWidth="1"/>
    <col min="5" max="5" width="15" style="165" hidden="1" customWidth="1"/>
    <col min="6" max="6" width="11.7109375" style="51" customWidth="1"/>
    <col min="7" max="7" width="11.7109375" style="187" hidden="1" customWidth="1"/>
    <col min="8" max="8" width="11.7109375" style="85" customWidth="1"/>
    <col min="9" max="9" width="12.7109375" style="189" hidden="1" customWidth="1"/>
    <col min="10" max="10" width="11.7109375" style="83" customWidth="1"/>
    <col min="11" max="11" width="12.7109375" style="189" hidden="1" customWidth="1"/>
    <col min="12" max="12" width="11.7109375" style="83" customWidth="1"/>
    <col min="13" max="13" width="17.85546875" style="51" customWidth="1"/>
    <col min="14" max="259" width="9.140625" style="3"/>
    <col min="260" max="260" width="10.85546875" style="3" customWidth="1"/>
    <col min="261" max="261" width="19.140625" style="3" customWidth="1"/>
    <col min="262" max="262" width="13" style="3" customWidth="1"/>
    <col min="263" max="263" width="15.5703125" style="3" customWidth="1"/>
    <col min="264" max="264" width="10.140625" style="3" customWidth="1"/>
    <col min="265" max="265" width="10.28515625" style="3" customWidth="1"/>
    <col min="266" max="266" width="10.140625" style="3" customWidth="1"/>
    <col min="267" max="268" width="10.28515625" style="3" customWidth="1"/>
    <col min="269" max="269" width="20.85546875" style="3" customWidth="1"/>
    <col min="270" max="515" width="9.140625" style="3"/>
    <col min="516" max="516" width="10.85546875" style="3" customWidth="1"/>
    <col min="517" max="517" width="19.140625" style="3" customWidth="1"/>
    <col min="518" max="518" width="13" style="3" customWidth="1"/>
    <col min="519" max="519" width="15.5703125" style="3" customWidth="1"/>
    <col min="520" max="520" width="10.140625" style="3" customWidth="1"/>
    <col min="521" max="521" width="10.28515625" style="3" customWidth="1"/>
    <col min="522" max="522" width="10.140625" style="3" customWidth="1"/>
    <col min="523" max="524" width="10.28515625" style="3" customWidth="1"/>
    <col min="525" max="525" width="20.85546875" style="3" customWidth="1"/>
    <col min="526" max="771" width="9.140625" style="3"/>
    <col min="772" max="772" width="10.85546875" style="3" customWidth="1"/>
    <col min="773" max="773" width="19.140625" style="3" customWidth="1"/>
    <col min="774" max="774" width="13" style="3" customWidth="1"/>
    <col min="775" max="775" width="15.5703125" style="3" customWidth="1"/>
    <col min="776" max="776" width="10.140625" style="3" customWidth="1"/>
    <col min="777" max="777" width="10.28515625" style="3" customWidth="1"/>
    <col min="778" max="778" width="10.140625" style="3" customWidth="1"/>
    <col min="779" max="780" width="10.28515625" style="3" customWidth="1"/>
    <col min="781" max="781" width="20.85546875" style="3" customWidth="1"/>
    <col min="782" max="1027" width="9.140625" style="3"/>
    <col min="1028" max="1028" width="10.85546875" style="3" customWidth="1"/>
    <col min="1029" max="1029" width="19.140625" style="3" customWidth="1"/>
    <col min="1030" max="1030" width="13" style="3" customWidth="1"/>
    <col min="1031" max="1031" width="15.5703125" style="3" customWidth="1"/>
    <col min="1032" max="1032" width="10.140625" style="3" customWidth="1"/>
    <col min="1033" max="1033" width="10.28515625" style="3" customWidth="1"/>
    <col min="1034" max="1034" width="10.140625" style="3" customWidth="1"/>
    <col min="1035" max="1036" width="10.28515625" style="3" customWidth="1"/>
    <col min="1037" max="1037" width="20.85546875" style="3" customWidth="1"/>
    <col min="1038" max="1283" width="9.140625" style="3"/>
    <col min="1284" max="1284" width="10.85546875" style="3" customWidth="1"/>
    <col min="1285" max="1285" width="19.140625" style="3" customWidth="1"/>
    <col min="1286" max="1286" width="13" style="3" customWidth="1"/>
    <col min="1287" max="1287" width="15.5703125" style="3" customWidth="1"/>
    <col min="1288" max="1288" width="10.140625" style="3" customWidth="1"/>
    <col min="1289" max="1289" width="10.28515625" style="3" customWidth="1"/>
    <col min="1290" max="1290" width="10.140625" style="3" customWidth="1"/>
    <col min="1291" max="1292" width="10.28515625" style="3" customWidth="1"/>
    <col min="1293" max="1293" width="20.85546875" style="3" customWidth="1"/>
    <col min="1294" max="1539" width="9.140625" style="3"/>
    <col min="1540" max="1540" width="10.85546875" style="3" customWidth="1"/>
    <col min="1541" max="1541" width="19.140625" style="3" customWidth="1"/>
    <col min="1542" max="1542" width="13" style="3" customWidth="1"/>
    <col min="1543" max="1543" width="15.5703125" style="3" customWidth="1"/>
    <col min="1544" max="1544" width="10.140625" style="3" customWidth="1"/>
    <col min="1545" max="1545" width="10.28515625" style="3" customWidth="1"/>
    <col min="1546" max="1546" width="10.140625" style="3" customWidth="1"/>
    <col min="1547" max="1548" width="10.28515625" style="3" customWidth="1"/>
    <col min="1549" max="1549" width="20.85546875" style="3" customWidth="1"/>
    <col min="1550" max="1795" width="9.140625" style="3"/>
    <col min="1796" max="1796" width="10.85546875" style="3" customWidth="1"/>
    <col min="1797" max="1797" width="19.140625" style="3" customWidth="1"/>
    <col min="1798" max="1798" width="13" style="3" customWidth="1"/>
    <col min="1799" max="1799" width="15.5703125" style="3" customWidth="1"/>
    <col min="1800" max="1800" width="10.140625" style="3" customWidth="1"/>
    <col min="1801" max="1801" width="10.28515625" style="3" customWidth="1"/>
    <col min="1802" max="1802" width="10.140625" style="3" customWidth="1"/>
    <col min="1803" max="1804" width="10.28515625" style="3" customWidth="1"/>
    <col min="1805" max="1805" width="20.85546875" style="3" customWidth="1"/>
    <col min="1806" max="2051" width="9.140625" style="3"/>
    <col min="2052" max="2052" width="10.85546875" style="3" customWidth="1"/>
    <col min="2053" max="2053" width="19.140625" style="3" customWidth="1"/>
    <col min="2054" max="2054" width="13" style="3" customWidth="1"/>
    <col min="2055" max="2055" width="15.5703125" style="3" customWidth="1"/>
    <col min="2056" max="2056" width="10.140625" style="3" customWidth="1"/>
    <col min="2057" max="2057" width="10.28515625" style="3" customWidth="1"/>
    <col min="2058" max="2058" width="10.140625" style="3" customWidth="1"/>
    <col min="2059" max="2060" width="10.28515625" style="3" customWidth="1"/>
    <col min="2061" max="2061" width="20.85546875" style="3" customWidth="1"/>
    <col min="2062" max="2307" width="9.140625" style="3"/>
    <col min="2308" max="2308" width="10.85546875" style="3" customWidth="1"/>
    <col min="2309" max="2309" width="19.140625" style="3" customWidth="1"/>
    <col min="2310" max="2310" width="13" style="3" customWidth="1"/>
    <col min="2311" max="2311" width="15.5703125" style="3" customWidth="1"/>
    <col min="2312" max="2312" width="10.140625" style="3" customWidth="1"/>
    <col min="2313" max="2313" width="10.28515625" style="3" customWidth="1"/>
    <col min="2314" max="2314" width="10.140625" style="3" customWidth="1"/>
    <col min="2315" max="2316" width="10.28515625" style="3" customWidth="1"/>
    <col min="2317" max="2317" width="20.85546875" style="3" customWidth="1"/>
    <col min="2318" max="2563" width="9.140625" style="3"/>
    <col min="2564" max="2564" width="10.85546875" style="3" customWidth="1"/>
    <col min="2565" max="2565" width="19.140625" style="3" customWidth="1"/>
    <col min="2566" max="2566" width="13" style="3" customWidth="1"/>
    <col min="2567" max="2567" width="15.5703125" style="3" customWidth="1"/>
    <col min="2568" max="2568" width="10.140625" style="3" customWidth="1"/>
    <col min="2569" max="2569" width="10.28515625" style="3" customWidth="1"/>
    <col min="2570" max="2570" width="10.140625" style="3" customWidth="1"/>
    <col min="2571" max="2572" width="10.28515625" style="3" customWidth="1"/>
    <col min="2573" max="2573" width="20.85546875" style="3" customWidth="1"/>
    <col min="2574" max="2819" width="9.140625" style="3"/>
    <col min="2820" max="2820" width="10.85546875" style="3" customWidth="1"/>
    <col min="2821" max="2821" width="19.140625" style="3" customWidth="1"/>
    <col min="2822" max="2822" width="13" style="3" customWidth="1"/>
    <col min="2823" max="2823" width="15.5703125" style="3" customWidth="1"/>
    <col min="2824" max="2824" width="10.140625" style="3" customWidth="1"/>
    <col min="2825" max="2825" width="10.28515625" style="3" customWidth="1"/>
    <col min="2826" max="2826" width="10.140625" style="3" customWidth="1"/>
    <col min="2827" max="2828" width="10.28515625" style="3" customWidth="1"/>
    <col min="2829" max="2829" width="20.85546875" style="3" customWidth="1"/>
    <col min="2830" max="3075" width="9.140625" style="3"/>
    <col min="3076" max="3076" width="10.85546875" style="3" customWidth="1"/>
    <col min="3077" max="3077" width="19.140625" style="3" customWidth="1"/>
    <col min="3078" max="3078" width="13" style="3" customWidth="1"/>
    <col min="3079" max="3079" width="15.5703125" style="3" customWidth="1"/>
    <col min="3080" max="3080" width="10.140625" style="3" customWidth="1"/>
    <col min="3081" max="3081" width="10.28515625" style="3" customWidth="1"/>
    <col min="3082" max="3082" width="10.140625" style="3" customWidth="1"/>
    <col min="3083" max="3084" width="10.28515625" style="3" customWidth="1"/>
    <col min="3085" max="3085" width="20.85546875" style="3" customWidth="1"/>
    <col min="3086" max="3331" width="9.140625" style="3"/>
    <col min="3332" max="3332" width="10.85546875" style="3" customWidth="1"/>
    <col min="3333" max="3333" width="19.140625" style="3" customWidth="1"/>
    <col min="3334" max="3334" width="13" style="3" customWidth="1"/>
    <col min="3335" max="3335" width="15.5703125" style="3" customWidth="1"/>
    <col min="3336" max="3336" width="10.140625" style="3" customWidth="1"/>
    <col min="3337" max="3337" width="10.28515625" style="3" customWidth="1"/>
    <col min="3338" max="3338" width="10.140625" style="3" customWidth="1"/>
    <col min="3339" max="3340" width="10.28515625" style="3" customWidth="1"/>
    <col min="3341" max="3341" width="20.85546875" style="3" customWidth="1"/>
    <col min="3342" max="3587" width="9.140625" style="3"/>
    <col min="3588" max="3588" width="10.85546875" style="3" customWidth="1"/>
    <col min="3589" max="3589" width="19.140625" style="3" customWidth="1"/>
    <col min="3590" max="3590" width="13" style="3" customWidth="1"/>
    <col min="3591" max="3591" width="15.5703125" style="3" customWidth="1"/>
    <col min="3592" max="3592" width="10.140625" style="3" customWidth="1"/>
    <col min="3593" max="3593" width="10.28515625" style="3" customWidth="1"/>
    <col min="3594" max="3594" width="10.140625" style="3" customWidth="1"/>
    <col min="3595" max="3596" width="10.28515625" style="3" customWidth="1"/>
    <col min="3597" max="3597" width="20.85546875" style="3" customWidth="1"/>
    <col min="3598" max="3843" width="9.140625" style="3"/>
    <col min="3844" max="3844" width="10.85546875" style="3" customWidth="1"/>
    <col min="3845" max="3845" width="19.140625" style="3" customWidth="1"/>
    <col min="3846" max="3846" width="13" style="3" customWidth="1"/>
    <col min="3847" max="3847" width="15.5703125" style="3" customWidth="1"/>
    <col min="3848" max="3848" width="10.140625" style="3" customWidth="1"/>
    <col min="3849" max="3849" width="10.28515625" style="3" customWidth="1"/>
    <col min="3850" max="3850" width="10.140625" style="3" customWidth="1"/>
    <col min="3851" max="3852" width="10.28515625" style="3" customWidth="1"/>
    <col min="3853" max="3853" width="20.85546875" style="3" customWidth="1"/>
    <col min="3854" max="4099" width="9.140625" style="3"/>
    <col min="4100" max="4100" width="10.85546875" style="3" customWidth="1"/>
    <col min="4101" max="4101" width="19.140625" style="3" customWidth="1"/>
    <col min="4102" max="4102" width="13" style="3" customWidth="1"/>
    <col min="4103" max="4103" width="15.5703125" style="3" customWidth="1"/>
    <col min="4104" max="4104" width="10.140625" style="3" customWidth="1"/>
    <col min="4105" max="4105" width="10.28515625" style="3" customWidth="1"/>
    <col min="4106" max="4106" width="10.140625" style="3" customWidth="1"/>
    <col min="4107" max="4108" width="10.28515625" style="3" customWidth="1"/>
    <col min="4109" max="4109" width="20.85546875" style="3" customWidth="1"/>
    <col min="4110" max="4355" width="9.140625" style="3"/>
    <col min="4356" max="4356" width="10.85546875" style="3" customWidth="1"/>
    <col min="4357" max="4357" width="19.140625" style="3" customWidth="1"/>
    <col min="4358" max="4358" width="13" style="3" customWidth="1"/>
    <col min="4359" max="4359" width="15.5703125" style="3" customWidth="1"/>
    <col min="4360" max="4360" width="10.140625" style="3" customWidth="1"/>
    <col min="4361" max="4361" width="10.28515625" style="3" customWidth="1"/>
    <col min="4362" max="4362" width="10.140625" style="3" customWidth="1"/>
    <col min="4363" max="4364" width="10.28515625" style="3" customWidth="1"/>
    <col min="4365" max="4365" width="20.85546875" style="3" customWidth="1"/>
    <col min="4366" max="4611" width="9.140625" style="3"/>
    <col min="4612" max="4612" width="10.85546875" style="3" customWidth="1"/>
    <col min="4613" max="4613" width="19.140625" style="3" customWidth="1"/>
    <col min="4614" max="4614" width="13" style="3" customWidth="1"/>
    <col min="4615" max="4615" width="15.5703125" style="3" customWidth="1"/>
    <col min="4616" max="4616" width="10.140625" style="3" customWidth="1"/>
    <col min="4617" max="4617" width="10.28515625" style="3" customWidth="1"/>
    <col min="4618" max="4618" width="10.140625" style="3" customWidth="1"/>
    <col min="4619" max="4620" width="10.28515625" style="3" customWidth="1"/>
    <col min="4621" max="4621" width="20.85546875" style="3" customWidth="1"/>
    <col min="4622" max="4867" width="9.140625" style="3"/>
    <col min="4868" max="4868" width="10.85546875" style="3" customWidth="1"/>
    <col min="4869" max="4869" width="19.140625" style="3" customWidth="1"/>
    <col min="4870" max="4870" width="13" style="3" customWidth="1"/>
    <col min="4871" max="4871" width="15.5703125" style="3" customWidth="1"/>
    <col min="4872" max="4872" width="10.140625" style="3" customWidth="1"/>
    <col min="4873" max="4873" width="10.28515625" style="3" customWidth="1"/>
    <col min="4874" max="4874" width="10.140625" style="3" customWidth="1"/>
    <col min="4875" max="4876" width="10.28515625" style="3" customWidth="1"/>
    <col min="4877" max="4877" width="20.85546875" style="3" customWidth="1"/>
    <col min="4878" max="5123" width="9.140625" style="3"/>
    <col min="5124" max="5124" width="10.85546875" style="3" customWidth="1"/>
    <col min="5125" max="5125" width="19.140625" style="3" customWidth="1"/>
    <col min="5126" max="5126" width="13" style="3" customWidth="1"/>
    <col min="5127" max="5127" width="15.5703125" style="3" customWidth="1"/>
    <col min="5128" max="5128" width="10.140625" style="3" customWidth="1"/>
    <col min="5129" max="5129" width="10.28515625" style="3" customWidth="1"/>
    <col min="5130" max="5130" width="10.140625" style="3" customWidth="1"/>
    <col min="5131" max="5132" width="10.28515625" style="3" customWidth="1"/>
    <col min="5133" max="5133" width="20.85546875" style="3" customWidth="1"/>
    <col min="5134" max="5379" width="9.140625" style="3"/>
    <col min="5380" max="5380" width="10.85546875" style="3" customWidth="1"/>
    <col min="5381" max="5381" width="19.140625" style="3" customWidth="1"/>
    <col min="5382" max="5382" width="13" style="3" customWidth="1"/>
    <col min="5383" max="5383" width="15.5703125" style="3" customWidth="1"/>
    <col min="5384" max="5384" width="10.140625" style="3" customWidth="1"/>
    <col min="5385" max="5385" width="10.28515625" style="3" customWidth="1"/>
    <col min="5386" max="5386" width="10.140625" style="3" customWidth="1"/>
    <col min="5387" max="5388" width="10.28515625" style="3" customWidth="1"/>
    <col min="5389" max="5389" width="20.85546875" style="3" customWidth="1"/>
    <col min="5390" max="5635" width="9.140625" style="3"/>
    <col min="5636" max="5636" width="10.85546875" style="3" customWidth="1"/>
    <col min="5637" max="5637" width="19.140625" style="3" customWidth="1"/>
    <col min="5638" max="5638" width="13" style="3" customWidth="1"/>
    <col min="5639" max="5639" width="15.5703125" style="3" customWidth="1"/>
    <col min="5640" max="5640" width="10.140625" style="3" customWidth="1"/>
    <col min="5641" max="5641" width="10.28515625" style="3" customWidth="1"/>
    <col min="5642" max="5642" width="10.140625" style="3" customWidth="1"/>
    <col min="5643" max="5644" width="10.28515625" style="3" customWidth="1"/>
    <col min="5645" max="5645" width="20.85546875" style="3" customWidth="1"/>
    <col min="5646" max="5891" width="9.140625" style="3"/>
    <col min="5892" max="5892" width="10.85546875" style="3" customWidth="1"/>
    <col min="5893" max="5893" width="19.140625" style="3" customWidth="1"/>
    <col min="5894" max="5894" width="13" style="3" customWidth="1"/>
    <col min="5895" max="5895" width="15.5703125" style="3" customWidth="1"/>
    <col min="5896" max="5896" width="10.140625" style="3" customWidth="1"/>
    <col min="5897" max="5897" width="10.28515625" style="3" customWidth="1"/>
    <col min="5898" max="5898" width="10.140625" style="3" customWidth="1"/>
    <col min="5899" max="5900" width="10.28515625" style="3" customWidth="1"/>
    <col min="5901" max="5901" width="20.85546875" style="3" customWidth="1"/>
    <col min="5902" max="6147" width="9.140625" style="3"/>
    <col min="6148" max="6148" width="10.85546875" style="3" customWidth="1"/>
    <col min="6149" max="6149" width="19.140625" style="3" customWidth="1"/>
    <col min="6150" max="6150" width="13" style="3" customWidth="1"/>
    <col min="6151" max="6151" width="15.5703125" style="3" customWidth="1"/>
    <col min="6152" max="6152" width="10.140625" style="3" customWidth="1"/>
    <col min="6153" max="6153" width="10.28515625" style="3" customWidth="1"/>
    <col min="6154" max="6154" width="10.140625" style="3" customWidth="1"/>
    <col min="6155" max="6156" width="10.28515625" style="3" customWidth="1"/>
    <col min="6157" max="6157" width="20.85546875" style="3" customWidth="1"/>
    <col min="6158" max="6403" width="9.140625" style="3"/>
    <col min="6404" max="6404" width="10.85546875" style="3" customWidth="1"/>
    <col min="6405" max="6405" width="19.140625" style="3" customWidth="1"/>
    <col min="6406" max="6406" width="13" style="3" customWidth="1"/>
    <col min="6407" max="6407" width="15.5703125" style="3" customWidth="1"/>
    <col min="6408" max="6408" width="10.140625" style="3" customWidth="1"/>
    <col min="6409" max="6409" width="10.28515625" style="3" customWidth="1"/>
    <col min="6410" max="6410" width="10.140625" style="3" customWidth="1"/>
    <col min="6411" max="6412" width="10.28515625" style="3" customWidth="1"/>
    <col min="6413" max="6413" width="20.85546875" style="3" customWidth="1"/>
    <col min="6414" max="6659" width="9.140625" style="3"/>
    <col min="6660" max="6660" width="10.85546875" style="3" customWidth="1"/>
    <col min="6661" max="6661" width="19.140625" style="3" customWidth="1"/>
    <col min="6662" max="6662" width="13" style="3" customWidth="1"/>
    <col min="6663" max="6663" width="15.5703125" style="3" customWidth="1"/>
    <col min="6664" max="6664" width="10.140625" style="3" customWidth="1"/>
    <col min="6665" max="6665" width="10.28515625" style="3" customWidth="1"/>
    <col min="6666" max="6666" width="10.140625" style="3" customWidth="1"/>
    <col min="6667" max="6668" width="10.28515625" style="3" customWidth="1"/>
    <col min="6669" max="6669" width="20.85546875" style="3" customWidth="1"/>
    <col min="6670" max="6915" width="9.140625" style="3"/>
    <col min="6916" max="6916" width="10.85546875" style="3" customWidth="1"/>
    <col min="6917" max="6917" width="19.140625" style="3" customWidth="1"/>
    <col min="6918" max="6918" width="13" style="3" customWidth="1"/>
    <col min="6919" max="6919" width="15.5703125" style="3" customWidth="1"/>
    <col min="6920" max="6920" width="10.140625" style="3" customWidth="1"/>
    <col min="6921" max="6921" width="10.28515625" style="3" customWidth="1"/>
    <col min="6922" max="6922" width="10.140625" style="3" customWidth="1"/>
    <col min="6923" max="6924" width="10.28515625" style="3" customWidth="1"/>
    <col min="6925" max="6925" width="20.85546875" style="3" customWidth="1"/>
    <col min="6926" max="7171" width="9.140625" style="3"/>
    <col min="7172" max="7172" width="10.85546875" style="3" customWidth="1"/>
    <col min="7173" max="7173" width="19.140625" style="3" customWidth="1"/>
    <col min="7174" max="7174" width="13" style="3" customWidth="1"/>
    <col min="7175" max="7175" width="15.5703125" style="3" customWidth="1"/>
    <col min="7176" max="7176" width="10.140625" style="3" customWidth="1"/>
    <col min="7177" max="7177" width="10.28515625" style="3" customWidth="1"/>
    <col min="7178" max="7178" width="10.140625" style="3" customWidth="1"/>
    <col min="7179" max="7180" width="10.28515625" style="3" customWidth="1"/>
    <col min="7181" max="7181" width="20.85546875" style="3" customWidth="1"/>
    <col min="7182" max="7427" width="9.140625" style="3"/>
    <col min="7428" max="7428" width="10.85546875" style="3" customWidth="1"/>
    <col min="7429" max="7429" width="19.140625" style="3" customWidth="1"/>
    <col min="7430" max="7430" width="13" style="3" customWidth="1"/>
    <col min="7431" max="7431" width="15.5703125" style="3" customWidth="1"/>
    <col min="7432" max="7432" width="10.140625" style="3" customWidth="1"/>
    <col min="7433" max="7433" width="10.28515625" style="3" customWidth="1"/>
    <col min="7434" max="7434" width="10.140625" style="3" customWidth="1"/>
    <col min="7435" max="7436" width="10.28515625" style="3" customWidth="1"/>
    <col min="7437" max="7437" width="20.85546875" style="3" customWidth="1"/>
    <col min="7438" max="7683" width="9.140625" style="3"/>
    <col min="7684" max="7684" width="10.85546875" style="3" customWidth="1"/>
    <col min="7685" max="7685" width="19.140625" style="3" customWidth="1"/>
    <col min="7686" max="7686" width="13" style="3" customWidth="1"/>
    <col min="7687" max="7687" width="15.5703125" style="3" customWidth="1"/>
    <col min="7688" max="7688" width="10.140625" style="3" customWidth="1"/>
    <col min="7689" max="7689" width="10.28515625" style="3" customWidth="1"/>
    <col min="7690" max="7690" width="10.140625" style="3" customWidth="1"/>
    <col min="7691" max="7692" width="10.28515625" style="3" customWidth="1"/>
    <col min="7693" max="7693" width="20.85546875" style="3" customWidth="1"/>
    <col min="7694" max="7939" width="9.140625" style="3"/>
    <col min="7940" max="7940" width="10.85546875" style="3" customWidth="1"/>
    <col min="7941" max="7941" width="19.140625" style="3" customWidth="1"/>
    <col min="7942" max="7942" width="13" style="3" customWidth="1"/>
    <col min="7943" max="7943" width="15.5703125" style="3" customWidth="1"/>
    <col min="7944" max="7944" width="10.140625" style="3" customWidth="1"/>
    <col min="7945" max="7945" width="10.28515625" style="3" customWidth="1"/>
    <col min="7946" max="7946" width="10.140625" style="3" customWidth="1"/>
    <col min="7947" max="7948" width="10.28515625" style="3" customWidth="1"/>
    <col min="7949" max="7949" width="20.85546875" style="3" customWidth="1"/>
    <col min="7950" max="8195" width="9.140625" style="3"/>
    <col min="8196" max="8196" width="10.85546875" style="3" customWidth="1"/>
    <col min="8197" max="8197" width="19.140625" style="3" customWidth="1"/>
    <col min="8198" max="8198" width="13" style="3" customWidth="1"/>
    <col min="8199" max="8199" width="15.5703125" style="3" customWidth="1"/>
    <col min="8200" max="8200" width="10.140625" style="3" customWidth="1"/>
    <col min="8201" max="8201" width="10.28515625" style="3" customWidth="1"/>
    <col min="8202" max="8202" width="10.140625" style="3" customWidth="1"/>
    <col min="8203" max="8204" width="10.28515625" style="3" customWidth="1"/>
    <col min="8205" max="8205" width="20.85546875" style="3" customWidth="1"/>
    <col min="8206" max="8451" width="9.140625" style="3"/>
    <col min="8452" max="8452" width="10.85546875" style="3" customWidth="1"/>
    <col min="8453" max="8453" width="19.140625" style="3" customWidth="1"/>
    <col min="8454" max="8454" width="13" style="3" customWidth="1"/>
    <col min="8455" max="8455" width="15.5703125" style="3" customWidth="1"/>
    <col min="8456" max="8456" width="10.140625" style="3" customWidth="1"/>
    <col min="8457" max="8457" width="10.28515625" style="3" customWidth="1"/>
    <col min="8458" max="8458" width="10.140625" style="3" customWidth="1"/>
    <col min="8459" max="8460" width="10.28515625" style="3" customWidth="1"/>
    <col min="8461" max="8461" width="20.85546875" style="3" customWidth="1"/>
    <col min="8462" max="8707" width="9.140625" style="3"/>
    <col min="8708" max="8708" width="10.85546875" style="3" customWidth="1"/>
    <col min="8709" max="8709" width="19.140625" style="3" customWidth="1"/>
    <col min="8710" max="8710" width="13" style="3" customWidth="1"/>
    <col min="8711" max="8711" width="15.5703125" style="3" customWidth="1"/>
    <col min="8712" max="8712" width="10.140625" style="3" customWidth="1"/>
    <col min="8713" max="8713" width="10.28515625" style="3" customWidth="1"/>
    <col min="8714" max="8714" width="10.140625" style="3" customWidth="1"/>
    <col min="8715" max="8716" width="10.28515625" style="3" customWidth="1"/>
    <col min="8717" max="8717" width="20.85546875" style="3" customWidth="1"/>
    <col min="8718" max="8963" width="9.140625" style="3"/>
    <col min="8964" max="8964" width="10.85546875" style="3" customWidth="1"/>
    <col min="8965" max="8965" width="19.140625" style="3" customWidth="1"/>
    <col min="8966" max="8966" width="13" style="3" customWidth="1"/>
    <col min="8967" max="8967" width="15.5703125" style="3" customWidth="1"/>
    <col min="8968" max="8968" width="10.140625" style="3" customWidth="1"/>
    <col min="8969" max="8969" width="10.28515625" style="3" customWidth="1"/>
    <col min="8970" max="8970" width="10.140625" style="3" customWidth="1"/>
    <col min="8971" max="8972" width="10.28515625" style="3" customWidth="1"/>
    <col min="8973" max="8973" width="20.85546875" style="3" customWidth="1"/>
    <col min="8974" max="9219" width="9.140625" style="3"/>
    <col min="9220" max="9220" width="10.85546875" style="3" customWidth="1"/>
    <col min="9221" max="9221" width="19.140625" style="3" customWidth="1"/>
    <col min="9222" max="9222" width="13" style="3" customWidth="1"/>
    <col min="9223" max="9223" width="15.5703125" style="3" customWidth="1"/>
    <col min="9224" max="9224" width="10.140625" style="3" customWidth="1"/>
    <col min="9225" max="9225" width="10.28515625" style="3" customWidth="1"/>
    <col min="9226" max="9226" width="10.140625" style="3" customWidth="1"/>
    <col min="9227" max="9228" width="10.28515625" style="3" customWidth="1"/>
    <col min="9229" max="9229" width="20.85546875" style="3" customWidth="1"/>
    <col min="9230" max="9475" width="9.140625" style="3"/>
    <col min="9476" max="9476" width="10.85546875" style="3" customWidth="1"/>
    <col min="9477" max="9477" width="19.140625" style="3" customWidth="1"/>
    <col min="9478" max="9478" width="13" style="3" customWidth="1"/>
    <col min="9479" max="9479" width="15.5703125" style="3" customWidth="1"/>
    <col min="9480" max="9480" width="10.140625" style="3" customWidth="1"/>
    <col min="9481" max="9481" width="10.28515625" style="3" customWidth="1"/>
    <col min="9482" max="9482" width="10.140625" style="3" customWidth="1"/>
    <col min="9483" max="9484" width="10.28515625" style="3" customWidth="1"/>
    <col min="9485" max="9485" width="20.85546875" style="3" customWidth="1"/>
    <col min="9486" max="9731" width="9.140625" style="3"/>
    <col min="9732" max="9732" width="10.85546875" style="3" customWidth="1"/>
    <col min="9733" max="9733" width="19.140625" style="3" customWidth="1"/>
    <col min="9734" max="9734" width="13" style="3" customWidth="1"/>
    <col min="9735" max="9735" width="15.5703125" style="3" customWidth="1"/>
    <col min="9736" max="9736" width="10.140625" style="3" customWidth="1"/>
    <col min="9737" max="9737" width="10.28515625" style="3" customWidth="1"/>
    <col min="9738" max="9738" width="10.140625" style="3" customWidth="1"/>
    <col min="9739" max="9740" width="10.28515625" style="3" customWidth="1"/>
    <col min="9741" max="9741" width="20.85546875" style="3" customWidth="1"/>
    <col min="9742" max="9987" width="9.140625" style="3"/>
    <col min="9988" max="9988" width="10.85546875" style="3" customWidth="1"/>
    <col min="9989" max="9989" width="19.140625" style="3" customWidth="1"/>
    <col min="9990" max="9990" width="13" style="3" customWidth="1"/>
    <col min="9991" max="9991" width="15.5703125" style="3" customWidth="1"/>
    <col min="9992" max="9992" width="10.140625" style="3" customWidth="1"/>
    <col min="9993" max="9993" width="10.28515625" style="3" customWidth="1"/>
    <col min="9994" max="9994" width="10.140625" style="3" customWidth="1"/>
    <col min="9995" max="9996" width="10.28515625" style="3" customWidth="1"/>
    <col min="9997" max="9997" width="20.85546875" style="3" customWidth="1"/>
    <col min="9998" max="10243" width="9.140625" style="3"/>
    <col min="10244" max="10244" width="10.85546875" style="3" customWidth="1"/>
    <col min="10245" max="10245" width="19.140625" style="3" customWidth="1"/>
    <col min="10246" max="10246" width="13" style="3" customWidth="1"/>
    <col min="10247" max="10247" width="15.5703125" style="3" customWidth="1"/>
    <col min="10248" max="10248" width="10.140625" style="3" customWidth="1"/>
    <col min="10249" max="10249" width="10.28515625" style="3" customWidth="1"/>
    <col min="10250" max="10250" width="10.140625" style="3" customWidth="1"/>
    <col min="10251" max="10252" width="10.28515625" style="3" customWidth="1"/>
    <col min="10253" max="10253" width="20.85546875" style="3" customWidth="1"/>
    <col min="10254" max="10499" width="9.140625" style="3"/>
    <col min="10500" max="10500" width="10.85546875" style="3" customWidth="1"/>
    <col min="10501" max="10501" width="19.140625" style="3" customWidth="1"/>
    <col min="10502" max="10502" width="13" style="3" customWidth="1"/>
    <col min="10503" max="10503" width="15.5703125" style="3" customWidth="1"/>
    <col min="10504" max="10504" width="10.140625" style="3" customWidth="1"/>
    <col min="10505" max="10505" width="10.28515625" style="3" customWidth="1"/>
    <col min="10506" max="10506" width="10.140625" style="3" customWidth="1"/>
    <col min="10507" max="10508" width="10.28515625" style="3" customWidth="1"/>
    <col min="10509" max="10509" width="20.85546875" style="3" customWidth="1"/>
    <col min="10510" max="10755" width="9.140625" style="3"/>
    <col min="10756" max="10756" width="10.85546875" style="3" customWidth="1"/>
    <col min="10757" max="10757" width="19.140625" style="3" customWidth="1"/>
    <col min="10758" max="10758" width="13" style="3" customWidth="1"/>
    <col min="10759" max="10759" width="15.5703125" style="3" customWidth="1"/>
    <col min="10760" max="10760" width="10.140625" style="3" customWidth="1"/>
    <col min="10761" max="10761" width="10.28515625" style="3" customWidth="1"/>
    <col min="10762" max="10762" width="10.140625" style="3" customWidth="1"/>
    <col min="10763" max="10764" width="10.28515625" style="3" customWidth="1"/>
    <col min="10765" max="10765" width="20.85546875" style="3" customWidth="1"/>
    <col min="10766" max="11011" width="9.140625" style="3"/>
    <col min="11012" max="11012" width="10.85546875" style="3" customWidth="1"/>
    <col min="11013" max="11013" width="19.140625" style="3" customWidth="1"/>
    <col min="11014" max="11014" width="13" style="3" customWidth="1"/>
    <col min="11015" max="11015" width="15.5703125" style="3" customWidth="1"/>
    <col min="11016" max="11016" width="10.140625" style="3" customWidth="1"/>
    <col min="11017" max="11017" width="10.28515625" style="3" customWidth="1"/>
    <col min="11018" max="11018" width="10.140625" style="3" customWidth="1"/>
    <col min="11019" max="11020" width="10.28515625" style="3" customWidth="1"/>
    <col min="11021" max="11021" width="20.85546875" style="3" customWidth="1"/>
    <col min="11022" max="11267" width="9.140625" style="3"/>
    <col min="11268" max="11268" width="10.85546875" style="3" customWidth="1"/>
    <col min="11269" max="11269" width="19.140625" style="3" customWidth="1"/>
    <col min="11270" max="11270" width="13" style="3" customWidth="1"/>
    <col min="11271" max="11271" width="15.5703125" style="3" customWidth="1"/>
    <col min="11272" max="11272" width="10.140625" style="3" customWidth="1"/>
    <col min="11273" max="11273" width="10.28515625" style="3" customWidth="1"/>
    <col min="11274" max="11274" width="10.140625" style="3" customWidth="1"/>
    <col min="11275" max="11276" width="10.28515625" style="3" customWidth="1"/>
    <col min="11277" max="11277" width="20.85546875" style="3" customWidth="1"/>
    <col min="11278" max="11523" width="9.140625" style="3"/>
    <col min="11524" max="11524" width="10.85546875" style="3" customWidth="1"/>
    <col min="11525" max="11525" width="19.140625" style="3" customWidth="1"/>
    <col min="11526" max="11526" width="13" style="3" customWidth="1"/>
    <col min="11527" max="11527" width="15.5703125" style="3" customWidth="1"/>
    <col min="11528" max="11528" width="10.140625" style="3" customWidth="1"/>
    <col min="11529" max="11529" width="10.28515625" style="3" customWidth="1"/>
    <col min="11530" max="11530" width="10.140625" style="3" customWidth="1"/>
    <col min="11531" max="11532" width="10.28515625" style="3" customWidth="1"/>
    <col min="11533" max="11533" width="20.85546875" style="3" customWidth="1"/>
    <col min="11534" max="11779" width="9.140625" style="3"/>
    <col min="11780" max="11780" width="10.85546875" style="3" customWidth="1"/>
    <col min="11781" max="11781" width="19.140625" style="3" customWidth="1"/>
    <col min="11782" max="11782" width="13" style="3" customWidth="1"/>
    <col min="11783" max="11783" width="15.5703125" style="3" customWidth="1"/>
    <col min="11784" max="11784" width="10.140625" style="3" customWidth="1"/>
    <col min="11785" max="11785" width="10.28515625" style="3" customWidth="1"/>
    <col min="11786" max="11786" width="10.140625" style="3" customWidth="1"/>
    <col min="11787" max="11788" width="10.28515625" style="3" customWidth="1"/>
    <col min="11789" max="11789" width="20.85546875" style="3" customWidth="1"/>
    <col min="11790" max="12035" width="9.140625" style="3"/>
    <col min="12036" max="12036" width="10.85546875" style="3" customWidth="1"/>
    <col min="12037" max="12037" width="19.140625" style="3" customWidth="1"/>
    <col min="12038" max="12038" width="13" style="3" customWidth="1"/>
    <col min="12039" max="12039" width="15.5703125" style="3" customWidth="1"/>
    <col min="12040" max="12040" width="10.140625" style="3" customWidth="1"/>
    <col min="12041" max="12041" width="10.28515625" style="3" customWidth="1"/>
    <col min="12042" max="12042" width="10.140625" style="3" customWidth="1"/>
    <col min="12043" max="12044" width="10.28515625" style="3" customWidth="1"/>
    <col min="12045" max="12045" width="20.85546875" style="3" customWidth="1"/>
    <col min="12046" max="12291" width="9.140625" style="3"/>
    <col min="12292" max="12292" width="10.85546875" style="3" customWidth="1"/>
    <col min="12293" max="12293" width="19.140625" style="3" customWidth="1"/>
    <col min="12294" max="12294" width="13" style="3" customWidth="1"/>
    <col min="12295" max="12295" width="15.5703125" style="3" customWidth="1"/>
    <col min="12296" max="12296" width="10.140625" style="3" customWidth="1"/>
    <col min="12297" max="12297" width="10.28515625" style="3" customWidth="1"/>
    <col min="12298" max="12298" width="10.140625" style="3" customWidth="1"/>
    <col min="12299" max="12300" width="10.28515625" style="3" customWidth="1"/>
    <col min="12301" max="12301" width="20.85546875" style="3" customWidth="1"/>
    <col min="12302" max="12547" width="9.140625" style="3"/>
    <col min="12548" max="12548" width="10.85546875" style="3" customWidth="1"/>
    <col min="12549" max="12549" width="19.140625" style="3" customWidth="1"/>
    <col min="12550" max="12550" width="13" style="3" customWidth="1"/>
    <col min="12551" max="12551" width="15.5703125" style="3" customWidth="1"/>
    <col min="12552" max="12552" width="10.140625" style="3" customWidth="1"/>
    <col min="12553" max="12553" width="10.28515625" style="3" customWidth="1"/>
    <col min="12554" max="12554" width="10.140625" style="3" customWidth="1"/>
    <col min="12555" max="12556" width="10.28515625" style="3" customWidth="1"/>
    <col min="12557" max="12557" width="20.85546875" style="3" customWidth="1"/>
    <col min="12558" max="12803" width="9.140625" style="3"/>
    <col min="12804" max="12804" width="10.85546875" style="3" customWidth="1"/>
    <col min="12805" max="12805" width="19.140625" style="3" customWidth="1"/>
    <col min="12806" max="12806" width="13" style="3" customWidth="1"/>
    <col min="12807" max="12807" width="15.5703125" style="3" customWidth="1"/>
    <col min="12808" max="12808" width="10.140625" style="3" customWidth="1"/>
    <col min="12809" max="12809" width="10.28515625" style="3" customWidth="1"/>
    <col min="12810" max="12810" width="10.140625" style="3" customWidth="1"/>
    <col min="12811" max="12812" width="10.28515625" style="3" customWidth="1"/>
    <col min="12813" max="12813" width="20.85546875" style="3" customWidth="1"/>
    <col min="12814" max="13059" width="9.140625" style="3"/>
    <col min="13060" max="13060" width="10.85546875" style="3" customWidth="1"/>
    <col min="13061" max="13061" width="19.140625" style="3" customWidth="1"/>
    <col min="13062" max="13062" width="13" style="3" customWidth="1"/>
    <col min="13063" max="13063" width="15.5703125" style="3" customWidth="1"/>
    <col min="13064" max="13064" width="10.140625" style="3" customWidth="1"/>
    <col min="13065" max="13065" width="10.28515625" style="3" customWidth="1"/>
    <col min="13066" max="13066" width="10.140625" style="3" customWidth="1"/>
    <col min="13067" max="13068" width="10.28515625" style="3" customWidth="1"/>
    <col min="13069" max="13069" width="20.85546875" style="3" customWidth="1"/>
    <col min="13070" max="13315" width="9.140625" style="3"/>
    <col min="13316" max="13316" width="10.85546875" style="3" customWidth="1"/>
    <col min="13317" max="13317" width="19.140625" style="3" customWidth="1"/>
    <col min="13318" max="13318" width="13" style="3" customWidth="1"/>
    <col min="13319" max="13319" width="15.5703125" style="3" customWidth="1"/>
    <col min="13320" max="13320" width="10.140625" style="3" customWidth="1"/>
    <col min="13321" max="13321" width="10.28515625" style="3" customWidth="1"/>
    <col min="13322" max="13322" width="10.140625" style="3" customWidth="1"/>
    <col min="13323" max="13324" width="10.28515625" style="3" customWidth="1"/>
    <col min="13325" max="13325" width="20.85546875" style="3" customWidth="1"/>
    <col min="13326" max="13571" width="9.140625" style="3"/>
    <col min="13572" max="13572" width="10.85546875" style="3" customWidth="1"/>
    <col min="13573" max="13573" width="19.140625" style="3" customWidth="1"/>
    <col min="13574" max="13574" width="13" style="3" customWidth="1"/>
    <col min="13575" max="13575" width="15.5703125" style="3" customWidth="1"/>
    <col min="13576" max="13576" width="10.140625" style="3" customWidth="1"/>
    <col min="13577" max="13577" width="10.28515625" style="3" customWidth="1"/>
    <col min="13578" max="13578" width="10.140625" style="3" customWidth="1"/>
    <col min="13579" max="13580" width="10.28515625" style="3" customWidth="1"/>
    <col min="13581" max="13581" width="20.85546875" style="3" customWidth="1"/>
    <col min="13582" max="13827" width="9.140625" style="3"/>
    <col min="13828" max="13828" width="10.85546875" style="3" customWidth="1"/>
    <col min="13829" max="13829" width="19.140625" style="3" customWidth="1"/>
    <col min="13830" max="13830" width="13" style="3" customWidth="1"/>
    <col min="13831" max="13831" width="15.5703125" style="3" customWidth="1"/>
    <col min="13832" max="13832" width="10.140625" style="3" customWidth="1"/>
    <col min="13833" max="13833" width="10.28515625" style="3" customWidth="1"/>
    <col min="13834" max="13834" width="10.140625" style="3" customWidth="1"/>
    <col min="13835" max="13836" width="10.28515625" style="3" customWidth="1"/>
    <col min="13837" max="13837" width="20.85546875" style="3" customWidth="1"/>
    <col min="13838" max="14083" width="9.140625" style="3"/>
    <col min="14084" max="14084" width="10.85546875" style="3" customWidth="1"/>
    <col min="14085" max="14085" width="19.140625" style="3" customWidth="1"/>
    <col min="14086" max="14086" width="13" style="3" customWidth="1"/>
    <col min="14087" max="14087" width="15.5703125" style="3" customWidth="1"/>
    <col min="14088" max="14088" width="10.140625" style="3" customWidth="1"/>
    <col min="14089" max="14089" width="10.28515625" style="3" customWidth="1"/>
    <col min="14090" max="14090" width="10.140625" style="3" customWidth="1"/>
    <col min="14091" max="14092" width="10.28515625" style="3" customWidth="1"/>
    <col min="14093" max="14093" width="20.85546875" style="3" customWidth="1"/>
    <col min="14094" max="14339" width="9.140625" style="3"/>
    <col min="14340" max="14340" width="10.85546875" style="3" customWidth="1"/>
    <col min="14341" max="14341" width="19.140625" style="3" customWidth="1"/>
    <col min="14342" max="14342" width="13" style="3" customWidth="1"/>
    <col min="14343" max="14343" width="15.5703125" style="3" customWidth="1"/>
    <col min="14344" max="14344" width="10.140625" style="3" customWidth="1"/>
    <col min="14345" max="14345" width="10.28515625" style="3" customWidth="1"/>
    <col min="14346" max="14346" width="10.140625" style="3" customWidth="1"/>
    <col min="14347" max="14348" width="10.28515625" style="3" customWidth="1"/>
    <col min="14349" max="14349" width="20.85546875" style="3" customWidth="1"/>
    <col min="14350" max="14595" width="9.140625" style="3"/>
    <col min="14596" max="14596" width="10.85546875" style="3" customWidth="1"/>
    <col min="14597" max="14597" width="19.140625" style="3" customWidth="1"/>
    <col min="14598" max="14598" width="13" style="3" customWidth="1"/>
    <col min="14599" max="14599" width="15.5703125" style="3" customWidth="1"/>
    <col min="14600" max="14600" width="10.140625" style="3" customWidth="1"/>
    <col min="14601" max="14601" width="10.28515625" style="3" customWidth="1"/>
    <col min="14602" max="14602" width="10.140625" style="3" customWidth="1"/>
    <col min="14603" max="14604" width="10.28515625" style="3" customWidth="1"/>
    <col min="14605" max="14605" width="20.85546875" style="3" customWidth="1"/>
    <col min="14606" max="14851" width="9.140625" style="3"/>
    <col min="14852" max="14852" width="10.85546875" style="3" customWidth="1"/>
    <col min="14853" max="14853" width="19.140625" style="3" customWidth="1"/>
    <col min="14854" max="14854" width="13" style="3" customWidth="1"/>
    <col min="14855" max="14855" width="15.5703125" style="3" customWidth="1"/>
    <col min="14856" max="14856" width="10.140625" style="3" customWidth="1"/>
    <col min="14857" max="14857" width="10.28515625" style="3" customWidth="1"/>
    <col min="14858" max="14858" width="10.140625" style="3" customWidth="1"/>
    <col min="14859" max="14860" width="10.28515625" style="3" customWidth="1"/>
    <col min="14861" max="14861" width="20.85546875" style="3" customWidth="1"/>
    <col min="14862" max="15107" width="9.140625" style="3"/>
    <col min="15108" max="15108" width="10.85546875" style="3" customWidth="1"/>
    <col min="15109" max="15109" width="19.140625" style="3" customWidth="1"/>
    <col min="15110" max="15110" width="13" style="3" customWidth="1"/>
    <col min="15111" max="15111" width="15.5703125" style="3" customWidth="1"/>
    <col min="15112" max="15112" width="10.140625" style="3" customWidth="1"/>
    <col min="15113" max="15113" width="10.28515625" style="3" customWidth="1"/>
    <col min="15114" max="15114" width="10.140625" style="3" customWidth="1"/>
    <col min="15115" max="15116" width="10.28515625" style="3" customWidth="1"/>
    <col min="15117" max="15117" width="20.85546875" style="3" customWidth="1"/>
    <col min="15118" max="15363" width="9.140625" style="3"/>
    <col min="15364" max="15364" width="10.85546875" style="3" customWidth="1"/>
    <col min="15365" max="15365" width="19.140625" style="3" customWidth="1"/>
    <col min="15366" max="15366" width="13" style="3" customWidth="1"/>
    <col min="15367" max="15367" width="15.5703125" style="3" customWidth="1"/>
    <col min="15368" max="15368" width="10.140625" style="3" customWidth="1"/>
    <col min="15369" max="15369" width="10.28515625" style="3" customWidth="1"/>
    <col min="15370" max="15370" width="10.140625" style="3" customWidth="1"/>
    <col min="15371" max="15372" width="10.28515625" style="3" customWidth="1"/>
    <col min="15373" max="15373" width="20.85546875" style="3" customWidth="1"/>
    <col min="15374" max="15619" width="9.140625" style="3"/>
    <col min="15620" max="15620" width="10.85546875" style="3" customWidth="1"/>
    <col min="15621" max="15621" width="19.140625" style="3" customWidth="1"/>
    <col min="15622" max="15622" width="13" style="3" customWidth="1"/>
    <col min="15623" max="15623" width="15.5703125" style="3" customWidth="1"/>
    <col min="15624" max="15624" width="10.140625" style="3" customWidth="1"/>
    <col min="15625" max="15625" width="10.28515625" style="3" customWidth="1"/>
    <col min="15626" max="15626" width="10.140625" style="3" customWidth="1"/>
    <col min="15627" max="15628" width="10.28515625" style="3" customWidth="1"/>
    <col min="15629" max="15629" width="20.85546875" style="3" customWidth="1"/>
    <col min="15630" max="15875" width="9.140625" style="3"/>
    <col min="15876" max="15876" width="10.85546875" style="3" customWidth="1"/>
    <col min="15877" max="15877" width="19.140625" style="3" customWidth="1"/>
    <col min="15878" max="15878" width="13" style="3" customWidth="1"/>
    <col min="15879" max="15879" width="15.5703125" style="3" customWidth="1"/>
    <col min="15880" max="15880" width="10.140625" style="3" customWidth="1"/>
    <col min="15881" max="15881" width="10.28515625" style="3" customWidth="1"/>
    <col min="15882" max="15882" width="10.140625" style="3" customWidth="1"/>
    <col min="15883" max="15884" width="10.28515625" style="3" customWidth="1"/>
    <col min="15885" max="15885" width="20.85546875" style="3" customWidth="1"/>
    <col min="15886" max="16131" width="9.140625" style="3"/>
    <col min="16132" max="16132" width="10.85546875" style="3" customWidth="1"/>
    <col min="16133" max="16133" width="19.140625" style="3" customWidth="1"/>
    <col min="16134" max="16134" width="13" style="3" customWidth="1"/>
    <col min="16135" max="16135" width="15.5703125" style="3" customWidth="1"/>
    <col min="16136" max="16136" width="10.140625" style="3" customWidth="1"/>
    <col min="16137" max="16137" width="10.28515625" style="3" customWidth="1"/>
    <col min="16138" max="16138" width="10.140625" style="3" customWidth="1"/>
    <col min="16139" max="16140" width="10.28515625" style="3" customWidth="1"/>
    <col min="16141" max="16141" width="20.85546875" style="3" customWidth="1"/>
    <col min="16142" max="16384" width="9.140625" style="3"/>
  </cols>
  <sheetData>
    <row r="1" spans="1:13" hidden="1" x14ac:dyDescent="0.25">
      <c r="M1" s="51" t="s">
        <v>182</v>
      </c>
    </row>
    <row r="2" spans="1:13" hidden="1" x14ac:dyDescent="0.25">
      <c r="M2" s="51" t="s">
        <v>183</v>
      </c>
    </row>
    <row r="3" spans="1:13" hidden="1" x14ac:dyDescent="0.25">
      <c r="M3" s="121" t="s">
        <v>184</v>
      </c>
    </row>
    <row r="4" spans="1:13" ht="12.75" hidden="1" customHeight="1" x14ac:dyDescent="0.25">
      <c r="M4" s="121"/>
    </row>
    <row r="5" spans="1:13" ht="18.75" hidden="1" customHeight="1" x14ac:dyDescent="0.2">
      <c r="A5" s="418" t="s">
        <v>180</v>
      </c>
      <c r="B5" s="418"/>
      <c r="C5" s="418"/>
      <c r="D5" s="418"/>
      <c r="E5" s="418"/>
      <c r="F5" s="418"/>
      <c r="G5" s="418"/>
      <c r="H5" s="418"/>
      <c r="I5" s="418"/>
      <c r="J5" s="418"/>
      <c r="K5" s="418"/>
      <c r="L5" s="418"/>
      <c r="M5" s="418"/>
    </row>
    <row r="6" spans="1:13" ht="12.75" hidden="1" x14ac:dyDescent="0.2">
      <c r="A6" s="437" t="s">
        <v>181</v>
      </c>
      <c r="B6" s="437"/>
      <c r="C6" s="437"/>
      <c r="D6" s="437"/>
      <c r="E6" s="437"/>
      <c r="F6" s="437"/>
      <c r="G6" s="437"/>
      <c r="H6" s="437"/>
      <c r="I6" s="437"/>
      <c r="J6" s="437"/>
      <c r="K6" s="437"/>
      <c r="L6" s="437"/>
      <c r="M6" s="437"/>
    </row>
    <row r="7" spans="1:13" ht="14.25" hidden="1" customHeight="1" x14ac:dyDescent="0.2">
      <c r="A7" s="86"/>
      <c r="B7" s="86"/>
      <c r="C7" s="410"/>
      <c r="D7" s="410"/>
      <c r="E7" s="186"/>
      <c r="F7" s="123"/>
      <c r="G7" s="188"/>
      <c r="H7" s="87"/>
      <c r="I7" s="190"/>
      <c r="J7" s="88"/>
      <c r="K7" s="190"/>
      <c r="L7" s="88"/>
      <c r="M7" s="112"/>
    </row>
    <row r="8" spans="1:13" ht="24" hidden="1" customHeight="1" thickBot="1" x14ac:dyDescent="0.25">
      <c r="A8" s="51"/>
      <c r="B8" s="86"/>
      <c r="C8" s="410"/>
      <c r="D8" s="410"/>
      <c r="E8" s="186"/>
      <c r="F8" s="123"/>
      <c r="G8" s="188"/>
      <c r="H8" s="87"/>
      <c r="I8" s="190"/>
      <c r="J8" s="88"/>
      <c r="K8" s="190"/>
      <c r="L8" s="88"/>
    </row>
    <row r="9" spans="1:13" ht="57" hidden="1" customHeight="1" x14ac:dyDescent="0.2">
      <c r="A9" s="489" t="s">
        <v>1</v>
      </c>
      <c r="B9" s="489"/>
      <c r="C9" s="473" t="s">
        <v>2</v>
      </c>
      <c r="D9" s="473" t="s">
        <v>3</v>
      </c>
      <c r="E9" s="171"/>
      <c r="F9" s="130"/>
      <c r="G9" s="489" t="s">
        <v>4</v>
      </c>
      <c r="H9" s="489"/>
      <c r="I9" s="489"/>
      <c r="J9" s="489"/>
      <c r="K9" s="489"/>
      <c r="L9" s="489"/>
      <c r="M9" s="489" t="s">
        <v>5</v>
      </c>
    </row>
    <row r="10" spans="1:13" ht="33" hidden="1" customHeight="1" x14ac:dyDescent="0.2">
      <c r="A10" s="490" t="s">
        <v>6</v>
      </c>
      <c r="B10" s="489" t="s">
        <v>7</v>
      </c>
      <c r="C10" s="473"/>
      <c r="D10" s="473"/>
      <c r="E10" s="171"/>
      <c r="F10" s="130"/>
      <c r="G10" s="489"/>
      <c r="H10" s="489"/>
      <c r="I10" s="489"/>
      <c r="J10" s="489"/>
      <c r="K10" s="489"/>
      <c r="L10" s="489"/>
      <c r="M10" s="489"/>
    </row>
    <row r="11" spans="1:13" ht="33.75" hidden="1" customHeight="1" thickBot="1" x14ac:dyDescent="0.25">
      <c r="A11" s="490"/>
      <c r="B11" s="489"/>
      <c r="C11" s="473"/>
      <c r="D11" s="473"/>
      <c r="E11" s="171"/>
      <c r="F11" s="130"/>
      <c r="G11" s="147" t="s">
        <v>8</v>
      </c>
      <c r="H11" s="90"/>
      <c r="I11" s="149" t="s">
        <v>9</v>
      </c>
      <c r="J11" s="91"/>
      <c r="K11" s="149" t="s">
        <v>10</v>
      </c>
      <c r="L11" s="91" t="s">
        <v>11</v>
      </c>
      <c r="M11" s="489"/>
    </row>
    <row r="12" spans="1:13" ht="12.75" hidden="1" x14ac:dyDescent="0.2">
      <c r="A12" s="99" t="s">
        <v>12</v>
      </c>
      <c r="B12" s="418" t="s">
        <v>13</v>
      </c>
      <c r="C12" s="418"/>
      <c r="D12" s="418"/>
      <c r="E12" s="418"/>
      <c r="F12" s="418"/>
      <c r="G12" s="418"/>
      <c r="H12" s="418"/>
      <c r="I12" s="418"/>
      <c r="J12" s="418"/>
      <c r="K12" s="418"/>
      <c r="L12" s="418"/>
      <c r="M12" s="418"/>
    </row>
    <row r="13" spans="1:13" hidden="1" x14ac:dyDescent="0.2">
      <c r="A13" s="484" t="s">
        <v>17</v>
      </c>
      <c r="B13" s="485" t="s">
        <v>18</v>
      </c>
      <c r="C13" s="401" t="s">
        <v>21</v>
      </c>
      <c r="D13" s="401" t="s">
        <v>19</v>
      </c>
      <c r="E13" s="172"/>
      <c r="F13" s="125"/>
      <c r="G13" s="148">
        <f>22.5*1.055</f>
        <v>23.737499999999997</v>
      </c>
      <c r="H13" s="126"/>
      <c r="I13" s="196">
        <f>23.63*1.055</f>
        <v>24.929649999999999</v>
      </c>
      <c r="J13" s="127"/>
      <c r="K13" s="196"/>
      <c r="L13" s="116"/>
      <c r="M13" s="441" t="s">
        <v>14</v>
      </c>
    </row>
    <row r="14" spans="1:13" ht="40.5" hidden="1" customHeight="1" x14ac:dyDescent="0.2">
      <c r="A14" s="484"/>
      <c r="B14" s="485"/>
      <c r="C14" s="401" t="s">
        <v>21</v>
      </c>
      <c r="D14" s="401" t="s">
        <v>22</v>
      </c>
      <c r="E14" s="172"/>
      <c r="F14" s="125"/>
      <c r="G14" s="148">
        <f>10.4*1.055</f>
        <v>10.972</v>
      </c>
      <c r="H14" s="129"/>
      <c r="I14" s="196">
        <f>10.4*1.055</f>
        <v>10.972</v>
      </c>
      <c r="J14" s="108"/>
      <c r="K14" s="196"/>
      <c r="L14" s="116"/>
      <c r="M14" s="441"/>
    </row>
    <row r="15" spans="1:13" ht="53.25" hidden="1" customHeight="1" x14ac:dyDescent="0.2">
      <c r="A15" s="111" t="s">
        <v>23</v>
      </c>
      <c r="B15" s="117" t="s">
        <v>24</v>
      </c>
      <c r="C15" s="401" t="s">
        <v>21</v>
      </c>
      <c r="D15" s="401" t="s">
        <v>25</v>
      </c>
      <c r="E15" s="172"/>
      <c r="F15" s="125"/>
      <c r="G15" s="148">
        <f>24.5*1.055</f>
        <v>25.8475</v>
      </c>
      <c r="H15" s="129"/>
      <c r="I15" s="196" t="s">
        <v>20</v>
      </c>
      <c r="J15" s="108"/>
      <c r="K15" s="167" t="s">
        <v>20</v>
      </c>
      <c r="L15" s="116"/>
      <c r="M15" s="115" t="s">
        <v>14</v>
      </c>
    </row>
    <row r="16" spans="1:13" hidden="1" x14ac:dyDescent="0.2">
      <c r="A16" s="484" t="s">
        <v>26</v>
      </c>
      <c r="B16" s="486" t="s">
        <v>27</v>
      </c>
      <c r="C16" s="401" t="s">
        <v>21</v>
      </c>
      <c r="D16" s="401" t="s">
        <v>25</v>
      </c>
      <c r="E16" s="172"/>
      <c r="F16" s="125"/>
      <c r="G16" s="148">
        <f>24.5*1.055</f>
        <v>25.8475</v>
      </c>
      <c r="H16" s="129"/>
      <c r="I16" s="196">
        <f>25.73*1.055</f>
        <v>27.145149999999997</v>
      </c>
      <c r="J16" s="108"/>
      <c r="K16" s="196">
        <v>27.145149999999997</v>
      </c>
      <c r="L16" s="116"/>
      <c r="M16" s="441" t="s">
        <v>14</v>
      </c>
    </row>
    <row r="17" spans="1:13" ht="31.5" hidden="1" x14ac:dyDescent="0.2">
      <c r="A17" s="484"/>
      <c r="B17" s="486"/>
      <c r="C17" s="401" t="s">
        <v>21</v>
      </c>
      <c r="D17" s="401" t="s">
        <v>28</v>
      </c>
      <c r="E17" s="172"/>
      <c r="F17" s="125"/>
      <c r="G17" s="148">
        <f>10.4*1.055</f>
        <v>10.972</v>
      </c>
      <c r="H17" s="126"/>
      <c r="I17" s="196">
        <f>10.4*1.055</f>
        <v>10.972</v>
      </c>
      <c r="J17" s="127"/>
      <c r="K17" s="196">
        <f>10.4*1.055</f>
        <v>10.972</v>
      </c>
      <c r="L17" s="116"/>
      <c r="M17" s="441"/>
    </row>
    <row r="18" spans="1:13" hidden="1" x14ac:dyDescent="0.2">
      <c r="A18" s="484"/>
      <c r="B18" s="486"/>
      <c r="C18" s="401" t="s">
        <v>36</v>
      </c>
      <c r="D18" s="401" t="s">
        <v>29</v>
      </c>
      <c r="E18" s="172"/>
      <c r="F18" s="125"/>
      <c r="G18" s="148">
        <f>1.055*19</f>
        <v>20.044999999999998</v>
      </c>
      <c r="H18" s="126"/>
      <c r="I18" s="196">
        <f>23.74*$M$10</f>
        <v>0</v>
      </c>
      <c r="J18" s="127"/>
      <c r="K18" s="196">
        <f>1.055*19.95</f>
        <v>21.047249999999998</v>
      </c>
      <c r="L18" s="116">
        <f>1.055*19.95</f>
        <v>21.047249999999998</v>
      </c>
      <c r="M18" s="441"/>
    </row>
    <row r="19" spans="1:13" hidden="1" x14ac:dyDescent="0.2">
      <c r="A19" s="484" t="s">
        <v>30</v>
      </c>
      <c r="B19" s="485" t="s">
        <v>31</v>
      </c>
      <c r="C19" s="401" t="s">
        <v>21</v>
      </c>
      <c r="D19" s="401" t="s">
        <v>25</v>
      </c>
      <c r="E19" s="172"/>
      <c r="F19" s="125"/>
      <c r="G19" s="148">
        <f>24.5*1.055</f>
        <v>25.8475</v>
      </c>
      <c r="H19" s="129"/>
      <c r="I19" s="196">
        <f>25.73*1.055</f>
        <v>27.145149999999997</v>
      </c>
      <c r="J19" s="108"/>
      <c r="K19" s="196">
        <f>25.73*1.055</f>
        <v>27.145149999999997</v>
      </c>
      <c r="L19" s="116"/>
      <c r="M19" s="441" t="s">
        <v>14</v>
      </c>
    </row>
    <row r="20" spans="1:13" ht="31.5" hidden="1" x14ac:dyDescent="0.2">
      <c r="A20" s="484"/>
      <c r="B20" s="485"/>
      <c r="C20" s="401" t="s">
        <v>21</v>
      </c>
      <c r="D20" s="401" t="s">
        <v>28</v>
      </c>
      <c r="E20" s="172"/>
      <c r="F20" s="125"/>
      <c r="G20" s="148">
        <f>10.4*1.055</f>
        <v>10.972</v>
      </c>
      <c r="H20" s="129"/>
      <c r="I20" s="195">
        <f>25.85*M10</f>
        <v>0</v>
      </c>
      <c r="J20" s="129"/>
      <c r="K20" s="196">
        <f>10.4*1.055</f>
        <v>10.972</v>
      </c>
      <c r="L20" s="118"/>
      <c r="M20" s="441"/>
    </row>
    <row r="21" spans="1:13" ht="45" hidden="1" customHeight="1" x14ac:dyDescent="0.2">
      <c r="A21" s="111" t="s">
        <v>32</v>
      </c>
      <c r="B21" s="117" t="s">
        <v>33</v>
      </c>
      <c r="C21" s="401" t="s">
        <v>21</v>
      </c>
      <c r="D21" s="401" t="s">
        <v>25</v>
      </c>
      <c r="E21" s="172"/>
      <c r="F21" s="125"/>
      <c r="G21" s="148">
        <f>24.5*1.055</f>
        <v>25.8475</v>
      </c>
      <c r="H21" s="129"/>
      <c r="I21" s="196"/>
      <c r="J21" s="108"/>
      <c r="K21" s="196"/>
      <c r="L21" s="116"/>
      <c r="M21" s="115" t="s">
        <v>14</v>
      </c>
    </row>
    <row r="22" spans="1:13" hidden="1" x14ac:dyDescent="0.2">
      <c r="A22" s="111" t="s">
        <v>34</v>
      </c>
      <c r="B22" s="117" t="s">
        <v>35</v>
      </c>
      <c r="C22" s="401" t="s">
        <v>36</v>
      </c>
      <c r="D22" s="401" t="s">
        <v>37</v>
      </c>
      <c r="E22" s="172"/>
      <c r="F22" s="125"/>
      <c r="G22" s="148">
        <f>1.055*19</f>
        <v>20.044999999999998</v>
      </c>
      <c r="H22" s="129"/>
      <c r="I22" s="196">
        <f>1.055*19.95</f>
        <v>21.047249999999998</v>
      </c>
      <c r="J22" s="108"/>
      <c r="K22" s="196">
        <f>1.055*19.95</f>
        <v>21.047249999999998</v>
      </c>
      <c r="L22" s="116"/>
      <c r="M22" s="115" t="s">
        <v>14</v>
      </c>
    </row>
    <row r="23" spans="1:13" hidden="1" x14ac:dyDescent="0.2">
      <c r="A23" s="484" t="s">
        <v>38</v>
      </c>
      <c r="B23" s="487" t="s">
        <v>39</v>
      </c>
      <c r="C23" s="397" t="s">
        <v>21</v>
      </c>
      <c r="D23" s="397" t="s">
        <v>37</v>
      </c>
      <c r="E23" s="172"/>
      <c r="F23" s="124"/>
      <c r="G23" s="148">
        <f>24.5*1.055</f>
        <v>25.8475</v>
      </c>
      <c r="H23" s="129"/>
      <c r="I23" s="196">
        <f>23.63*1.055</f>
        <v>24.929649999999999</v>
      </c>
      <c r="J23" s="108"/>
      <c r="K23" s="196">
        <f>23.63*1.055</f>
        <v>24.929649999999999</v>
      </c>
      <c r="L23" s="108"/>
      <c r="M23" s="114" t="s">
        <v>14</v>
      </c>
    </row>
    <row r="24" spans="1:13" ht="31.5" hidden="1" x14ac:dyDescent="0.2">
      <c r="A24" s="484"/>
      <c r="B24" s="487"/>
      <c r="C24" s="397" t="s">
        <v>21</v>
      </c>
      <c r="D24" s="397" t="s">
        <v>40</v>
      </c>
      <c r="E24" s="172"/>
      <c r="F24" s="124"/>
      <c r="G24" s="148">
        <f>10.4*1.055</f>
        <v>10.972</v>
      </c>
      <c r="H24" s="129"/>
      <c r="I24" s="196">
        <f>10.4*1.055</f>
        <v>10.972</v>
      </c>
      <c r="J24" s="108"/>
      <c r="K24" s="196">
        <f>10.4*1.055</f>
        <v>10.972</v>
      </c>
      <c r="L24" s="108"/>
      <c r="M24" s="114" t="s">
        <v>14</v>
      </c>
    </row>
    <row r="25" spans="1:13" hidden="1" x14ac:dyDescent="0.2">
      <c r="A25" s="484" t="s">
        <v>41</v>
      </c>
      <c r="B25" s="487" t="s">
        <v>42</v>
      </c>
      <c r="C25" s="397" t="s">
        <v>21</v>
      </c>
      <c r="D25" s="397" t="s">
        <v>37</v>
      </c>
      <c r="E25" s="172"/>
      <c r="F25" s="124"/>
      <c r="G25" s="148">
        <f>24.5*1.055</f>
        <v>25.8475</v>
      </c>
      <c r="H25" s="129"/>
      <c r="I25" s="196">
        <f>23.63*1.055</f>
        <v>24.929649999999999</v>
      </c>
      <c r="J25" s="108"/>
      <c r="K25" s="196">
        <f>23.63*1.055</f>
        <v>24.929649999999999</v>
      </c>
      <c r="L25" s="108"/>
      <c r="M25" s="114" t="s">
        <v>14</v>
      </c>
    </row>
    <row r="26" spans="1:13" ht="31.5" hidden="1" x14ac:dyDescent="0.2">
      <c r="A26" s="484"/>
      <c r="B26" s="487"/>
      <c r="C26" s="397" t="s">
        <v>21</v>
      </c>
      <c r="D26" s="397" t="s">
        <v>40</v>
      </c>
      <c r="E26" s="172"/>
      <c r="F26" s="124"/>
      <c r="G26" s="148">
        <f>10.4*1.055</f>
        <v>10.972</v>
      </c>
      <c r="H26" s="129"/>
      <c r="I26" s="195">
        <f>10.4*1.055</f>
        <v>10.972</v>
      </c>
      <c r="J26" s="129"/>
      <c r="K26" s="196">
        <f>10.4*1.055</f>
        <v>10.972</v>
      </c>
      <c r="L26" s="108" t="s">
        <v>20</v>
      </c>
      <c r="M26" s="114" t="s">
        <v>14</v>
      </c>
    </row>
    <row r="27" spans="1:13" hidden="1" x14ac:dyDescent="0.2">
      <c r="A27" s="484"/>
      <c r="B27" s="487"/>
      <c r="C27" s="397" t="s">
        <v>36</v>
      </c>
      <c r="D27" s="397" t="s">
        <v>43</v>
      </c>
      <c r="E27" s="172"/>
      <c r="F27" s="124"/>
      <c r="G27" s="148">
        <f>19*1.055</f>
        <v>20.044999999999998</v>
      </c>
      <c r="H27" s="129"/>
      <c r="I27" s="196"/>
      <c r="J27" s="108"/>
      <c r="K27" s="196">
        <f>19.95*1.055</f>
        <v>21.047249999999998</v>
      </c>
      <c r="L27" s="108"/>
      <c r="M27" s="114" t="s">
        <v>14</v>
      </c>
    </row>
    <row r="28" spans="1:13" ht="25.5" hidden="1" x14ac:dyDescent="0.2">
      <c r="A28" s="111" t="s">
        <v>44</v>
      </c>
      <c r="B28" s="113" t="s">
        <v>45</v>
      </c>
      <c r="C28" s="397" t="s">
        <v>21</v>
      </c>
      <c r="D28" s="397" t="s">
        <v>25</v>
      </c>
      <c r="E28" s="172"/>
      <c r="F28" s="124"/>
      <c r="G28" s="148">
        <f>24.5*1.055</f>
        <v>25.8475</v>
      </c>
      <c r="H28" s="129"/>
      <c r="I28" s="196"/>
      <c r="J28" s="108"/>
      <c r="K28" s="196"/>
      <c r="L28" s="108"/>
      <c r="M28" s="114" t="s">
        <v>14</v>
      </c>
    </row>
    <row r="29" spans="1:13" ht="12.75" hidden="1" x14ac:dyDescent="0.2">
      <c r="A29" s="99" t="s">
        <v>15</v>
      </c>
      <c r="B29" s="471" t="s">
        <v>16</v>
      </c>
      <c r="C29" s="471"/>
      <c r="D29" s="471"/>
      <c r="E29" s="471"/>
      <c r="F29" s="471"/>
      <c r="G29" s="471"/>
      <c r="H29" s="471"/>
      <c r="I29" s="471"/>
      <c r="J29" s="471"/>
      <c r="K29" s="471"/>
      <c r="L29" s="471"/>
      <c r="M29" s="471"/>
    </row>
    <row r="30" spans="1:13" hidden="1" x14ac:dyDescent="0.2">
      <c r="A30" s="484" t="s">
        <v>17</v>
      </c>
      <c r="B30" s="487" t="s">
        <v>18</v>
      </c>
      <c r="C30" s="397" t="s">
        <v>21</v>
      </c>
      <c r="D30" s="397" t="s">
        <v>46</v>
      </c>
      <c r="E30" s="172"/>
      <c r="F30" s="124"/>
      <c r="G30" s="148">
        <f>22.5*1.055</f>
        <v>23.737499999999997</v>
      </c>
      <c r="H30" s="129"/>
      <c r="I30" s="196"/>
      <c r="J30" s="108"/>
      <c r="K30" s="196"/>
      <c r="L30" s="108"/>
      <c r="M30" s="442" t="s">
        <v>14</v>
      </c>
    </row>
    <row r="31" spans="1:13" ht="31.5" hidden="1" x14ac:dyDescent="0.2">
      <c r="A31" s="484"/>
      <c r="B31" s="487"/>
      <c r="C31" s="397" t="s">
        <v>21</v>
      </c>
      <c r="D31" s="397" t="s">
        <v>47</v>
      </c>
      <c r="E31" s="172"/>
      <c r="F31" s="124"/>
      <c r="G31" s="148">
        <f>10.4*1.055</f>
        <v>10.972</v>
      </c>
      <c r="H31" s="129"/>
      <c r="I31" s="196"/>
      <c r="J31" s="108"/>
      <c r="K31" s="196"/>
      <c r="L31" s="108"/>
      <c r="M31" s="442"/>
    </row>
    <row r="32" spans="1:13" ht="38.25" hidden="1" x14ac:dyDescent="0.2">
      <c r="A32" s="111" t="s">
        <v>23</v>
      </c>
      <c r="B32" s="113" t="s">
        <v>24</v>
      </c>
      <c r="C32" s="397" t="s">
        <v>21</v>
      </c>
      <c r="D32" s="397" t="s">
        <v>48</v>
      </c>
      <c r="E32" s="172"/>
      <c r="F32" s="124"/>
      <c r="G32" s="148">
        <f>24.5*1.055</f>
        <v>25.8475</v>
      </c>
      <c r="H32" s="129"/>
      <c r="I32" s="196" t="s">
        <v>20</v>
      </c>
      <c r="J32" s="108"/>
      <c r="K32" s="196" t="s">
        <v>20</v>
      </c>
      <c r="L32" s="108"/>
      <c r="M32" s="114" t="s">
        <v>14</v>
      </c>
    </row>
    <row r="33" spans="1:13" hidden="1" x14ac:dyDescent="0.2">
      <c r="A33" s="484" t="s">
        <v>26</v>
      </c>
      <c r="B33" s="488" t="s">
        <v>27</v>
      </c>
      <c r="C33" s="397" t="s">
        <v>21</v>
      </c>
      <c r="D33" s="397" t="s">
        <v>48</v>
      </c>
      <c r="E33" s="172"/>
      <c r="F33" s="124"/>
      <c r="G33" s="148">
        <f>24.5*1.055</f>
        <v>25.8475</v>
      </c>
      <c r="H33" s="129"/>
      <c r="K33" s="196"/>
      <c r="L33" s="108"/>
      <c r="M33" s="442" t="s">
        <v>14</v>
      </c>
    </row>
    <row r="34" spans="1:13" ht="31.5" hidden="1" x14ac:dyDescent="0.2">
      <c r="A34" s="484"/>
      <c r="B34" s="488"/>
      <c r="C34" s="397" t="s">
        <v>21</v>
      </c>
      <c r="D34" s="397" t="s">
        <v>49</v>
      </c>
      <c r="E34" s="172"/>
      <c r="F34" s="124"/>
      <c r="G34" s="148">
        <f>10.4*1.055</f>
        <v>10.972</v>
      </c>
      <c r="H34" s="129"/>
      <c r="I34" s="196"/>
      <c r="J34" s="108"/>
      <c r="K34" s="196"/>
      <c r="L34" s="108"/>
      <c r="M34" s="442"/>
    </row>
    <row r="35" spans="1:13" hidden="1" x14ac:dyDescent="0.2">
      <c r="A35" s="484"/>
      <c r="B35" s="488"/>
      <c r="C35" s="397" t="s">
        <v>36</v>
      </c>
      <c r="D35" s="397" t="s">
        <v>25</v>
      </c>
      <c r="E35" s="172"/>
      <c r="F35" s="124"/>
      <c r="G35" s="148">
        <f>19*1.055</f>
        <v>20.044999999999998</v>
      </c>
      <c r="H35" s="129"/>
      <c r="I35" s="196"/>
      <c r="J35" s="108"/>
      <c r="K35" s="196">
        <f>1.055*19.95</f>
        <v>21.047249999999998</v>
      </c>
      <c r="L35" s="108"/>
      <c r="M35" s="442"/>
    </row>
    <row r="36" spans="1:13" hidden="1" x14ac:dyDescent="0.2">
      <c r="A36" s="484" t="s">
        <v>30</v>
      </c>
      <c r="B36" s="487" t="s">
        <v>31</v>
      </c>
      <c r="C36" s="397" t="s">
        <v>21</v>
      </c>
      <c r="D36" s="397" t="s">
        <v>48</v>
      </c>
      <c r="E36" s="172"/>
      <c r="F36" s="124"/>
      <c r="G36" s="148">
        <f>24.5*1.055</f>
        <v>25.8475</v>
      </c>
      <c r="H36" s="129"/>
      <c r="I36" s="196"/>
      <c r="J36" s="108"/>
      <c r="K36" s="196"/>
      <c r="L36" s="108"/>
      <c r="M36" s="442" t="s">
        <v>14</v>
      </c>
    </row>
    <row r="37" spans="1:13" ht="31.5" hidden="1" x14ac:dyDescent="0.2">
      <c r="A37" s="484"/>
      <c r="B37" s="487"/>
      <c r="C37" s="397" t="s">
        <v>21</v>
      </c>
      <c r="D37" s="397" t="s">
        <v>49</v>
      </c>
      <c r="E37" s="172"/>
      <c r="F37" s="124"/>
      <c r="G37" s="148">
        <f>10.4*1.055</f>
        <v>10.972</v>
      </c>
      <c r="H37" s="129"/>
      <c r="I37" s="196"/>
      <c r="J37" s="108"/>
      <c r="K37" s="196"/>
      <c r="L37" s="108"/>
      <c r="M37" s="442"/>
    </row>
    <row r="38" spans="1:13" hidden="1" x14ac:dyDescent="0.2">
      <c r="A38" s="484" t="s">
        <v>32</v>
      </c>
      <c r="B38" s="487" t="s">
        <v>33</v>
      </c>
      <c r="C38" s="397" t="s">
        <v>21</v>
      </c>
      <c r="D38" s="397" t="s">
        <v>48</v>
      </c>
      <c r="E38" s="172"/>
      <c r="F38" s="124"/>
      <c r="G38" s="148">
        <f>24.5*1.055</f>
        <v>25.8475</v>
      </c>
      <c r="H38" s="129"/>
      <c r="I38" s="196"/>
      <c r="J38" s="108"/>
      <c r="K38" s="196"/>
      <c r="L38" s="108"/>
      <c r="M38" s="114" t="s">
        <v>14</v>
      </c>
    </row>
    <row r="39" spans="1:13" ht="36.75" hidden="1" customHeight="1" x14ac:dyDescent="0.2">
      <c r="A39" s="484"/>
      <c r="B39" s="487"/>
      <c r="C39" s="397" t="s">
        <v>36</v>
      </c>
      <c r="D39" s="397" t="s">
        <v>25</v>
      </c>
      <c r="E39" s="172"/>
      <c r="F39" s="124"/>
      <c r="G39" s="148">
        <f>19*1.055</f>
        <v>20.044999999999998</v>
      </c>
      <c r="H39" s="129"/>
      <c r="I39" s="196"/>
      <c r="J39" s="108"/>
      <c r="K39" s="196"/>
      <c r="L39" s="18"/>
      <c r="M39" s="114"/>
    </row>
    <row r="40" spans="1:13" hidden="1" x14ac:dyDescent="0.2">
      <c r="A40" s="111" t="s">
        <v>34</v>
      </c>
      <c r="B40" s="113" t="s">
        <v>35</v>
      </c>
      <c r="C40" s="397" t="s">
        <v>36</v>
      </c>
      <c r="D40" s="397" t="s">
        <v>19</v>
      </c>
      <c r="E40" s="172"/>
      <c r="F40" s="124"/>
      <c r="G40" s="148">
        <f>19*1.055</f>
        <v>20.044999999999998</v>
      </c>
      <c r="H40" s="129"/>
      <c r="I40" s="196"/>
      <c r="J40" s="108"/>
      <c r="K40" s="196"/>
      <c r="L40" s="108"/>
      <c r="M40" s="114" t="s">
        <v>14</v>
      </c>
    </row>
    <row r="41" spans="1:13" hidden="1" x14ac:dyDescent="0.2">
      <c r="A41" s="484" t="s">
        <v>38</v>
      </c>
      <c r="B41" s="487" t="s">
        <v>39</v>
      </c>
      <c r="C41" s="397" t="s">
        <v>21</v>
      </c>
      <c r="D41" s="397" t="s">
        <v>19</v>
      </c>
      <c r="E41" s="172"/>
      <c r="F41" s="124"/>
      <c r="G41" s="148">
        <f>24.5*1.055</f>
        <v>25.8475</v>
      </c>
      <c r="H41" s="129"/>
      <c r="I41" s="196"/>
      <c r="J41" s="108"/>
      <c r="K41" s="196"/>
      <c r="L41" s="108"/>
      <c r="M41" s="114" t="s">
        <v>14</v>
      </c>
    </row>
    <row r="42" spans="1:13" ht="31.5" hidden="1" x14ac:dyDescent="0.2">
      <c r="A42" s="484"/>
      <c r="B42" s="487"/>
      <c r="C42" s="397" t="s">
        <v>21</v>
      </c>
      <c r="D42" s="397" t="s">
        <v>22</v>
      </c>
      <c r="E42" s="172"/>
      <c r="F42" s="124"/>
      <c r="G42" s="148">
        <f>10.4*1.055</f>
        <v>10.972</v>
      </c>
      <c r="H42" s="129"/>
      <c r="I42" s="196"/>
      <c r="J42" s="108"/>
      <c r="K42" s="196"/>
      <c r="L42" s="108"/>
      <c r="M42" s="114" t="s">
        <v>14</v>
      </c>
    </row>
    <row r="43" spans="1:13" hidden="1" x14ac:dyDescent="0.2">
      <c r="A43" s="484" t="s">
        <v>41</v>
      </c>
      <c r="B43" s="487" t="s">
        <v>42</v>
      </c>
      <c r="C43" s="397" t="s">
        <v>21</v>
      </c>
      <c r="D43" s="397" t="s">
        <v>19</v>
      </c>
      <c r="E43" s="172"/>
      <c r="F43" s="124"/>
      <c r="G43" s="148">
        <f>24.5*1.055</f>
        <v>25.8475</v>
      </c>
      <c r="H43" s="129"/>
      <c r="I43" s="196"/>
      <c r="J43" s="108"/>
      <c r="K43" s="196"/>
      <c r="L43" s="108"/>
      <c r="M43" s="114" t="s">
        <v>14</v>
      </c>
    </row>
    <row r="44" spans="1:13" ht="31.5" hidden="1" x14ac:dyDescent="0.2">
      <c r="A44" s="484"/>
      <c r="B44" s="487"/>
      <c r="C44" s="397" t="s">
        <v>21</v>
      </c>
      <c r="D44" s="397" t="s">
        <v>22</v>
      </c>
      <c r="E44" s="172"/>
      <c r="F44" s="124"/>
      <c r="G44" s="148">
        <f>10.4*1.055</f>
        <v>10.972</v>
      </c>
      <c r="H44" s="129"/>
      <c r="I44" s="196"/>
      <c r="J44" s="108"/>
      <c r="K44" s="196"/>
      <c r="L44" s="18"/>
      <c r="M44" s="114" t="s">
        <v>14</v>
      </c>
    </row>
    <row r="45" spans="1:13" ht="15.75" hidden="1" customHeight="1" x14ac:dyDescent="0.2">
      <c r="A45" s="484"/>
      <c r="B45" s="487"/>
      <c r="C45" s="397" t="s">
        <v>36</v>
      </c>
      <c r="D45" s="397" t="s">
        <v>37</v>
      </c>
      <c r="E45" s="172"/>
      <c r="F45" s="124"/>
      <c r="G45" s="148">
        <f>19*1.055</f>
        <v>20.044999999999998</v>
      </c>
      <c r="H45" s="129"/>
      <c r="I45" s="196"/>
      <c r="J45" s="108"/>
      <c r="K45" s="196">
        <f>19.95*1.055</f>
        <v>21.047249999999998</v>
      </c>
      <c r="L45" s="18"/>
      <c r="M45" s="114" t="s">
        <v>14</v>
      </c>
    </row>
    <row r="46" spans="1:13" ht="15.75" hidden="1" customHeight="1" x14ac:dyDescent="0.25">
      <c r="M46" s="51" t="s">
        <v>182</v>
      </c>
    </row>
    <row r="47" spans="1:13" ht="15.75" hidden="1" customHeight="1" x14ac:dyDescent="0.25">
      <c r="M47" s="51" t="s">
        <v>183</v>
      </c>
    </row>
    <row r="48" spans="1:13" ht="15.75" hidden="1" customHeight="1" x14ac:dyDescent="0.25">
      <c r="M48" s="120" t="str">
        <f>СПбКТ!J3</f>
        <v>приказом от 28.04.2018 № 266</v>
      </c>
    </row>
    <row r="49" spans="1:13" ht="15.75" hidden="1" customHeight="1" x14ac:dyDescent="0.25">
      <c r="M49" s="121"/>
    </row>
    <row r="50" spans="1:13" ht="15.75" hidden="1" customHeight="1" x14ac:dyDescent="0.2">
      <c r="A50" s="418" t="s">
        <v>180</v>
      </c>
      <c r="B50" s="418"/>
      <c r="C50" s="418"/>
      <c r="D50" s="418"/>
      <c r="E50" s="418"/>
      <c r="F50" s="418"/>
      <c r="G50" s="418"/>
      <c r="H50" s="418"/>
      <c r="I50" s="418"/>
      <c r="J50" s="418"/>
      <c r="K50" s="418"/>
      <c r="L50" s="418"/>
      <c r="M50" s="418"/>
    </row>
    <row r="51" spans="1:13" ht="15.75" hidden="1" customHeight="1" x14ac:dyDescent="0.2">
      <c r="A51" s="437" t="s">
        <v>181</v>
      </c>
      <c r="B51" s="437"/>
      <c r="C51" s="437"/>
      <c r="D51" s="437"/>
      <c r="E51" s="437"/>
      <c r="F51" s="437"/>
      <c r="G51" s="437"/>
      <c r="H51" s="437"/>
      <c r="I51" s="437"/>
      <c r="J51" s="437"/>
      <c r="K51" s="437"/>
      <c r="L51" s="437"/>
      <c r="M51" s="437"/>
    </row>
    <row r="52" spans="1:13" hidden="1" x14ac:dyDescent="0.2">
      <c r="A52" s="111"/>
      <c r="B52" s="113"/>
      <c r="C52" s="397"/>
      <c r="D52" s="397"/>
      <c r="E52" s="172"/>
      <c r="F52" s="124"/>
      <c r="G52" s="148"/>
      <c r="H52" s="129"/>
      <c r="I52" s="196"/>
      <c r="J52" s="108"/>
      <c r="K52" s="196"/>
      <c r="L52" s="18"/>
      <c r="M52" s="114"/>
    </row>
    <row r="53" spans="1:13" hidden="1" x14ac:dyDescent="0.2">
      <c r="A53" s="95" t="s">
        <v>0</v>
      </c>
      <c r="B53" s="113"/>
      <c r="C53" s="397"/>
      <c r="D53" s="397"/>
      <c r="E53" s="172"/>
      <c r="F53" s="124"/>
      <c r="G53" s="148"/>
      <c r="H53" s="129"/>
      <c r="I53" s="196"/>
      <c r="J53" s="108"/>
      <c r="K53" s="196"/>
      <c r="L53" s="18"/>
      <c r="M53" s="114"/>
    </row>
    <row r="54" spans="1:13" hidden="1" x14ac:dyDescent="0.2">
      <c r="A54" s="111"/>
      <c r="B54" s="113"/>
      <c r="C54" s="397"/>
      <c r="D54" s="397"/>
      <c r="E54" s="172"/>
      <c r="F54" s="124"/>
      <c r="G54" s="148"/>
      <c r="H54" s="129"/>
      <c r="I54" s="196"/>
      <c r="J54" s="108"/>
      <c r="K54" s="196"/>
      <c r="L54" s="18"/>
      <c r="M54" s="122">
        <v>1.04</v>
      </c>
    </row>
    <row r="55" spans="1:13" s="98" customFormat="1" hidden="1" x14ac:dyDescent="0.2">
      <c r="A55" s="111"/>
      <c r="B55" s="113"/>
      <c r="C55" s="397"/>
      <c r="D55" s="397"/>
      <c r="E55" s="172"/>
      <c r="F55" s="124"/>
      <c r="G55" s="148"/>
      <c r="H55" s="129"/>
      <c r="I55" s="196"/>
      <c r="J55" s="108"/>
      <c r="K55" s="196"/>
      <c r="L55" s="18"/>
      <c r="M55" s="114"/>
    </row>
    <row r="56" spans="1:13" ht="63.75" customHeight="1" x14ac:dyDescent="0.2">
      <c r="A56" s="473" t="s">
        <v>1</v>
      </c>
      <c r="B56" s="473"/>
      <c r="C56" s="473" t="s">
        <v>2</v>
      </c>
      <c r="D56" s="473" t="s">
        <v>246</v>
      </c>
      <c r="E56" s="330"/>
      <c r="F56" s="494" t="s">
        <v>258</v>
      </c>
      <c r="G56" s="495"/>
      <c r="H56" s="495"/>
      <c r="I56" s="495"/>
      <c r="J56" s="495"/>
      <c r="K56" s="495"/>
      <c r="L56" s="496"/>
      <c r="M56" s="331" t="s">
        <v>5</v>
      </c>
    </row>
    <row r="57" spans="1:13" s="98" customFormat="1" ht="21.75" customHeight="1" x14ac:dyDescent="0.2">
      <c r="A57" s="344" t="s">
        <v>6</v>
      </c>
      <c r="B57" s="331" t="s">
        <v>7</v>
      </c>
      <c r="C57" s="473"/>
      <c r="D57" s="473"/>
      <c r="E57" s="330" t="s">
        <v>247</v>
      </c>
      <c r="F57" s="331" t="s">
        <v>8</v>
      </c>
      <c r="G57" s="332" t="s">
        <v>248</v>
      </c>
      <c r="H57" s="333" t="s">
        <v>9</v>
      </c>
      <c r="I57" s="334" t="s">
        <v>249</v>
      </c>
      <c r="J57" s="335" t="s">
        <v>10</v>
      </c>
      <c r="K57" s="334" t="s">
        <v>250</v>
      </c>
      <c r="L57" s="335" t="s">
        <v>11</v>
      </c>
      <c r="M57" s="331"/>
    </row>
    <row r="58" spans="1:13" ht="21" customHeight="1" x14ac:dyDescent="0.2">
      <c r="A58" s="336" t="s">
        <v>160</v>
      </c>
      <c r="B58" s="466" t="s">
        <v>162</v>
      </c>
      <c r="C58" s="466"/>
      <c r="D58" s="466"/>
      <c r="E58" s="466"/>
      <c r="F58" s="466"/>
      <c r="G58" s="466"/>
      <c r="H58" s="466"/>
      <c r="I58" s="466"/>
      <c r="J58" s="466"/>
      <c r="K58" s="466"/>
      <c r="L58" s="466"/>
      <c r="M58" s="466"/>
    </row>
    <row r="59" spans="1:13" ht="21" customHeight="1" x14ac:dyDescent="0.2">
      <c r="A59" s="345" t="s">
        <v>161</v>
      </c>
      <c r="B59" s="491" t="s">
        <v>254</v>
      </c>
      <c r="C59" s="492"/>
      <c r="D59" s="492"/>
      <c r="E59" s="492"/>
      <c r="F59" s="492"/>
      <c r="G59" s="492"/>
      <c r="H59" s="492"/>
      <c r="I59" s="492"/>
      <c r="J59" s="492"/>
      <c r="K59" s="492"/>
      <c r="L59" s="492"/>
      <c r="M59" s="493"/>
    </row>
    <row r="60" spans="1:13" s="98" customFormat="1" ht="45" customHeight="1" x14ac:dyDescent="0.2">
      <c r="A60" s="476" t="s">
        <v>103</v>
      </c>
      <c r="B60" s="478" t="s">
        <v>104</v>
      </c>
      <c r="C60" s="397" t="s">
        <v>52</v>
      </c>
      <c r="D60" s="399" t="s">
        <v>64</v>
      </c>
      <c r="E60" s="348">
        <v>70</v>
      </c>
      <c r="F60" s="348">
        <f>E60*1.0397</f>
        <v>72.779000000000011</v>
      </c>
      <c r="G60" s="347"/>
      <c r="H60" s="347"/>
      <c r="I60" s="347"/>
      <c r="J60" s="347"/>
      <c r="K60" s="347"/>
      <c r="L60" s="347"/>
      <c r="M60" s="480" t="s">
        <v>97</v>
      </c>
    </row>
    <row r="61" spans="1:13" s="98" customFormat="1" ht="51" customHeight="1" x14ac:dyDescent="0.2">
      <c r="A61" s="477"/>
      <c r="B61" s="479"/>
      <c r="C61" s="397" t="s">
        <v>214</v>
      </c>
      <c r="D61" s="399" t="s">
        <v>101</v>
      </c>
      <c r="E61" s="348">
        <v>75</v>
      </c>
      <c r="F61" s="348">
        <f t="shared" ref="F61:F69" si="0">E61*1.0397</f>
        <v>77.977500000000006</v>
      </c>
      <c r="G61" s="347"/>
      <c r="H61" s="347"/>
      <c r="I61" s="347"/>
      <c r="J61" s="347"/>
      <c r="K61" s="347"/>
      <c r="L61" s="347"/>
      <c r="M61" s="481"/>
    </row>
    <row r="62" spans="1:13" s="98" customFormat="1" ht="45" customHeight="1" x14ac:dyDescent="0.2">
      <c r="A62" s="476" t="s">
        <v>74</v>
      </c>
      <c r="B62" s="478" t="s">
        <v>75</v>
      </c>
      <c r="C62" s="399" t="s">
        <v>52</v>
      </c>
      <c r="D62" s="399" t="s">
        <v>64</v>
      </c>
      <c r="E62" s="406">
        <v>67</v>
      </c>
      <c r="F62" s="348">
        <f t="shared" si="0"/>
        <v>69.659900000000007</v>
      </c>
      <c r="G62" s="376">
        <v>65.52</v>
      </c>
      <c r="H62" s="340">
        <f t="shared" ref="H62:H67" si="1">G62*1.0397</f>
        <v>68.121144000000001</v>
      </c>
      <c r="I62" s="376">
        <v>68.599999999999994</v>
      </c>
      <c r="J62" s="340">
        <f t="shared" ref="J62:J67" si="2">I62*1.0397</f>
        <v>71.323419999999999</v>
      </c>
      <c r="K62" s="374">
        <v>64.209999999999994</v>
      </c>
      <c r="L62" s="399"/>
      <c r="M62" s="480" t="s">
        <v>253</v>
      </c>
    </row>
    <row r="63" spans="1:13" s="98" customFormat="1" ht="45" customHeight="1" x14ac:dyDescent="0.2">
      <c r="A63" s="502"/>
      <c r="B63" s="503"/>
      <c r="C63" s="399" t="s">
        <v>77</v>
      </c>
      <c r="D63" s="399" t="s">
        <v>78</v>
      </c>
      <c r="E63" s="406">
        <v>36</v>
      </c>
      <c r="F63" s="348">
        <f>E63*1.0397</f>
        <v>37.429200000000002</v>
      </c>
      <c r="G63" s="376">
        <v>35.36</v>
      </c>
      <c r="H63" s="393">
        <f t="shared" si="1"/>
        <v>36.763792000000002</v>
      </c>
      <c r="I63" s="376">
        <v>35.409999999999997</v>
      </c>
      <c r="J63" s="340">
        <f t="shared" si="2"/>
        <v>36.815776999999997</v>
      </c>
      <c r="K63" s="374">
        <v>35.020000000000003</v>
      </c>
      <c r="L63" s="339">
        <f>K63*1.0397</f>
        <v>36.410294000000007</v>
      </c>
      <c r="M63" s="507"/>
    </row>
    <row r="64" spans="1:13" s="98" customFormat="1" ht="50.1" customHeight="1" x14ac:dyDescent="0.2">
      <c r="A64" s="502"/>
      <c r="B64" s="503"/>
      <c r="C64" s="397" t="s">
        <v>262</v>
      </c>
      <c r="D64" s="399" t="s">
        <v>265</v>
      </c>
      <c r="E64" s="406">
        <v>38</v>
      </c>
      <c r="F64" s="348">
        <f t="shared" si="0"/>
        <v>39.508600000000001</v>
      </c>
      <c r="G64" s="376">
        <v>35.46</v>
      </c>
      <c r="H64" s="393">
        <f t="shared" si="1"/>
        <v>36.867762000000006</v>
      </c>
      <c r="I64" s="376">
        <v>35.409999999999997</v>
      </c>
      <c r="J64" s="340">
        <f t="shared" si="2"/>
        <v>36.815776999999997</v>
      </c>
      <c r="K64" s="374">
        <v>35.020000000000003</v>
      </c>
      <c r="L64" s="347"/>
      <c r="M64" s="507"/>
    </row>
    <row r="65" spans="1:13" s="98" customFormat="1" ht="50.1" customHeight="1" x14ac:dyDescent="0.2">
      <c r="A65" s="502"/>
      <c r="B65" s="503"/>
      <c r="C65" s="397" t="s">
        <v>262</v>
      </c>
      <c r="D65" s="399" t="s">
        <v>266</v>
      </c>
      <c r="E65" s="348"/>
      <c r="F65" s="348"/>
      <c r="G65" s="376">
        <v>35.36</v>
      </c>
      <c r="H65" s="393">
        <f t="shared" si="1"/>
        <v>36.763792000000002</v>
      </c>
      <c r="I65" s="376">
        <v>14</v>
      </c>
      <c r="J65" s="404">
        <f t="shared" si="2"/>
        <v>14.555800000000001</v>
      </c>
      <c r="K65" s="374">
        <v>14</v>
      </c>
      <c r="L65" s="223"/>
      <c r="M65" s="481"/>
    </row>
    <row r="66" spans="1:13" s="98" customFormat="1" ht="50.1" customHeight="1" x14ac:dyDescent="0.2">
      <c r="A66" s="502"/>
      <c r="B66" s="503"/>
      <c r="C66" s="508" t="s">
        <v>54</v>
      </c>
      <c r="D66" s="397" t="s">
        <v>245</v>
      </c>
      <c r="E66" s="406">
        <v>27</v>
      </c>
      <c r="F66" s="348">
        <f>E66*1.0397</f>
        <v>28.071900000000003</v>
      </c>
      <c r="G66" s="407">
        <v>27.04</v>
      </c>
      <c r="H66" s="393">
        <f t="shared" si="1"/>
        <v>28.113488</v>
      </c>
      <c r="I66" s="407">
        <v>35.409999999999997</v>
      </c>
      <c r="J66" s="340">
        <f t="shared" si="2"/>
        <v>36.815776999999997</v>
      </c>
      <c r="K66" s="374">
        <v>42.02</v>
      </c>
      <c r="L66" s="223"/>
      <c r="M66" s="480" t="s">
        <v>244</v>
      </c>
    </row>
    <row r="67" spans="1:13" s="98" customFormat="1" ht="45" customHeight="1" x14ac:dyDescent="0.2">
      <c r="A67" s="477"/>
      <c r="B67" s="479"/>
      <c r="C67" s="509"/>
      <c r="D67" s="399" t="s">
        <v>78</v>
      </c>
      <c r="E67" s="406">
        <v>27</v>
      </c>
      <c r="F67" s="348">
        <f>E67*1.0397</f>
        <v>28.071900000000003</v>
      </c>
      <c r="G67" s="407">
        <v>27.04</v>
      </c>
      <c r="H67" s="393">
        <f t="shared" si="1"/>
        <v>28.113488</v>
      </c>
      <c r="I67" s="407">
        <v>27.66</v>
      </c>
      <c r="J67" s="393">
        <f t="shared" si="2"/>
        <v>28.758102000000001</v>
      </c>
      <c r="K67" s="408">
        <v>35.020000000000003</v>
      </c>
      <c r="L67" s="339">
        <f>K67*1.0397</f>
        <v>36.410294000000007</v>
      </c>
      <c r="M67" s="481"/>
    </row>
    <row r="68" spans="1:13" s="98" customFormat="1" ht="45" customHeight="1" x14ac:dyDescent="0.2">
      <c r="A68" s="482" t="s">
        <v>117</v>
      </c>
      <c r="B68" s="478" t="s">
        <v>118</v>
      </c>
      <c r="C68" s="397" t="s">
        <v>52</v>
      </c>
      <c r="D68" s="397" t="s">
        <v>64</v>
      </c>
      <c r="E68" s="339">
        <v>70</v>
      </c>
      <c r="F68" s="348">
        <f t="shared" si="0"/>
        <v>72.779000000000011</v>
      </c>
      <c r="G68" s="340"/>
      <c r="H68" s="340"/>
      <c r="I68" s="340"/>
      <c r="J68" s="340"/>
      <c r="K68" s="339"/>
      <c r="L68" s="339"/>
      <c r="M68" s="397" t="s">
        <v>112</v>
      </c>
    </row>
    <row r="69" spans="1:13" s="98" customFormat="1" ht="45" customHeight="1" x14ac:dyDescent="0.2">
      <c r="A69" s="483"/>
      <c r="B69" s="479"/>
      <c r="C69" s="399" t="s">
        <v>77</v>
      </c>
      <c r="D69" s="397" t="s">
        <v>78</v>
      </c>
      <c r="E69" s="350">
        <v>36</v>
      </c>
      <c r="F69" s="348">
        <f t="shared" si="0"/>
        <v>37.429200000000002</v>
      </c>
      <c r="G69" s="340"/>
      <c r="H69" s="340"/>
      <c r="I69" s="340"/>
      <c r="J69" s="340"/>
      <c r="K69" s="339"/>
      <c r="L69" s="339"/>
      <c r="M69" s="399" t="s">
        <v>244</v>
      </c>
    </row>
    <row r="70" spans="1:13" s="98" customFormat="1" ht="45" customHeight="1" x14ac:dyDescent="0.2">
      <c r="A70" s="349" t="s">
        <v>62</v>
      </c>
      <c r="B70" s="395" t="s">
        <v>63</v>
      </c>
      <c r="C70" s="397" t="s">
        <v>52</v>
      </c>
      <c r="D70" s="397" t="s">
        <v>64</v>
      </c>
      <c r="E70" s="339">
        <v>62.5</v>
      </c>
      <c r="F70" s="348">
        <f>E70*1.0397</f>
        <v>64.981250000000003</v>
      </c>
      <c r="G70" s="340"/>
      <c r="H70" s="340"/>
      <c r="I70" s="340"/>
      <c r="J70" s="340"/>
      <c r="K70" s="339"/>
      <c r="L70" s="339"/>
      <c r="M70" s="338" t="s">
        <v>65</v>
      </c>
    </row>
    <row r="71" spans="1:13" s="98" customFormat="1" ht="30" customHeight="1" x14ac:dyDescent="0.2">
      <c r="A71" s="499" t="s">
        <v>255</v>
      </c>
      <c r="B71" s="500"/>
      <c r="C71" s="500"/>
      <c r="D71" s="500"/>
      <c r="E71" s="500"/>
      <c r="F71" s="500"/>
      <c r="G71" s="500"/>
      <c r="H71" s="500"/>
      <c r="I71" s="500"/>
      <c r="J71" s="500"/>
      <c r="K71" s="500"/>
      <c r="L71" s="500"/>
      <c r="M71" s="501"/>
    </row>
    <row r="72" spans="1:13" s="98" customFormat="1" ht="45" customHeight="1" x14ac:dyDescent="0.2">
      <c r="A72" s="504" t="s">
        <v>66</v>
      </c>
      <c r="B72" s="505" t="s">
        <v>67</v>
      </c>
      <c r="C72" s="397" t="s">
        <v>52</v>
      </c>
      <c r="D72" s="397" t="s">
        <v>64</v>
      </c>
      <c r="E72" s="339">
        <v>70</v>
      </c>
      <c r="F72" s="339">
        <f>E72*1.0397</f>
        <v>72.779000000000011</v>
      </c>
      <c r="G72" s="340">
        <v>65.52</v>
      </c>
      <c r="H72" s="340">
        <f>G72*1.0397</f>
        <v>68.121144000000001</v>
      </c>
      <c r="I72" s="340">
        <v>66.39</v>
      </c>
      <c r="J72" s="340">
        <f>I72*1.0397</f>
        <v>69.025683000000001</v>
      </c>
      <c r="K72" s="339">
        <v>61.88</v>
      </c>
      <c r="L72" s="339"/>
      <c r="M72" s="338" t="s">
        <v>69</v>
      </c>
    </row>
    <row r="73" spans="1:13" ht="45" customHeight="1" x14ac:dyDescent="0.2">
      <c r="A73" s="504"/>
      <c r="B73" s="505"/>
      <c r="C73" s="397" t="s">
        <v>77</v>
      </c>
      <c r="D73" s="397" t="s">
        <v>78</v>
      </c>
      <c r="E73" s="338"/>
      <c r="F73" s="394"/>
      <c r="G73" s="340">
        <v>35.36</v>
      </c>
      <c r="H73" s="393">
        <f t="shared" ref="H73:H75" si="3">G73*1.0397</f>
        <v>36.763792000000002</v>
      </c>
      <c r="I73" s="340"/>
      <c r="J73" s="393"/>
      <c r="K73" s="340"/>
      <c r="L73" s="339"/>
      <c r="M73" s="449" t="s">
        <v>244</v>
      </c>
    </row>
    <row r="74" spans="1:13" s="98" customFormat="1" ht="45" customHeight="1" x14ac:dyDescent="0.2">
      <c r="A74" s="504"/>
      <c r="B74" s="505"/>
      <c r="C74" s="397" t="s">
        <v>54</v>
      </c>
      <c r="D74" s="397" t="s">
        <v>78</v>
      </c>
      <c r="E74" s="339">
        <v>27</v>
      </c>
      <c r="F74" s="394">
        <f>E74*1.0397</f>
        <v>28.071900000000003</v>
      </c>
      <c r="G74" s="340">
        <v>27.04</v>
      </c>
      <c r="H74" s="393">
        <f t="shared" si="3"/>
        <v>28.113488</v>
      </c>
      <c r="I74" s="340">
        <v>27.66</v>
      </c>
      <c r="J74" s="393">
        <f t="shared" ref="J74:J75" si="4">I74*1.0397</f>
        <v>28.758102000000001</v>
      </c>
      <c r="K74" s="340">
        <v>35.020000000000003</v>
      </c>
      <c r="L74" s="339">
        <f>K74*1.0397</f>
        <v>36.410294000000007</v>
      </c>
      <c r="M74" s="449"/>
    </row>
    <row r="75" spans="1:13" s="98" customFormat="1" ht="69" customHeight="1" x14ac:dyDescent="0.2">
      <c r="A75" s="349" t="s">
        <v>71</v>
      </c>
      <c r="B75" s="346" t="s">
        <v>72</v>
      </c>
      <c r="C75" s="397" t="s">
        <v>52</v>
      </c>
      <c r="D75" s="397" t="s">
        <v>64</v>
      </c>
      <c r="E75" s="339">
        <v>70</v>
      </c>
      <c r="F75" s="394">
        <f t="shared" ref="F75" si="5">E75*1.0397</f>
        <v>72.779000000000011</v>
      </c>
      <c r="G75" s="340">
        <v>65.52</v>
      </c>
      <c r="H75" s="393">
        <f t="shared" si="3"/>
        <v>68.121144000000001</v>
      </c>
      <c r="I75" s="340">
        <v>66.39</v>
      </c>
      <c r="J75" s="393">
        <f t="shared" si="4"/>
        <v>69.025683000000001</v>
      </c>
      <c r="K75" s="339">
        <v>65.37</v>
      </c>
      <c r="L75" s="339"/>
      <c r="M75" s="338" t="s">
        <v>69</v>
      </c>
    </row>
    <row r="76" spans="1:13" ht="45" customHeight="1" x14ac:dyDescent="0.2">
      <c r="A76" s="349" t="s">
        <v>86</v>
      </c>
      <c r="B76" s="346" t="s">
        <v>87</v>
      </c>
      <c r="C76" s="397" t="s">
        <v>52</v>
      </c>
      <c r="D76" s="397" t="s">
        <v>64</v>
      </c>
      <c r="E76" s="339">
        <v>72</v>
      </c>
      <c r="F76" s="348">
        <f>E76*1.0397</f>
        <v>74.858400000000003</v>
      </c>
      <c r="G76" s="340">
        <v>69.680000000000007</v>
      </c>
      <c r="H76" s="393">
        <f t="shared" ref="H76:H79" si="6">G76*1.0397</f>
        <v>72.446296000000018</v>
      </c>
      <c r="I76" s="340">
        <v>74.14</v>
      </c>
      <c r="J76" s="393">
        <f t="shared" ref="J76:J80" si="7">I76*1.0397</f>
        <v>77.083358000000004</v>
      </c>
      <c r="K76" s="339">
        <v>73.540000000000006</v>
      </c>
      <c r="L76" s="339"/>
      <c r="M76" s="351" t="s">
        <v>253</v>
      </c>
    </row>
    <row r="77" spans="1:13" s="191" customFormat="1" ht="46.5" customHeight="1" x14ac:dyDescent="0.2">
      <c r="A77" s="349" t="s">
        <v>62</v>
      </c>
      <c r="B77" s="395" t="s">
        <v>260</v>
      </c>
      <c r="C77" s="397" t="s">
        <v>52</v>
      </c>
      <c r="D77" s="397" t="s">
        <v>64</v>
      </c>
      <c r="E77" s="338"/>
      <c r="F77" s="348"/>
      <c r="G77" s="340">
        <v>46.8</v>
      </c>
      <c r="H77" s="393">
        <f t="shared" si="6"/>
        <v>48.657960000000003</v>
      </c>
      <c r="I77" s="340">
        <v>49.79</v>
      </c>
      <c r="J77" s="393">
        <f t="shared" si="7"/>
        <v>51.766663000000001</v>
      </c>
      <c r="K77" s="339">
        <v>43.2</v>
      </c>
      <c r="L77" s="339"/>
      <c r="M77" s="338" t="s">
        <v>65</v>
      </c>
    </row>
    <row r="78" spans="1:13" ht="45.75" customHeight="1" x14ac:dyDescent="0.2">
      <c r="A78" s="349" t="s">
        <v>88</v>
      </c>
      <c r="B78" s="346" t="s">
        <v>89</v>
      </c>
      <c r="C78" s="397" t="s">
        <v>52</v>
      </c>
      <c r="D78" s="397" t="s">
        <v>64</v>
      </c>
      <c r="E78" s="339">
        <v>73</v>
      </c>
      <c r="F78" s="348">
        <f t="shared" ref="F78" si="8">E78*1.0397</f>
        <v>75.898099999999999</v>
      </c>
      <c r="G78" s="340">
        <v>72.8</v>
      </c>
      <c r="H78" s="393">
        <f t="shared" si="6"/>
        <v>75.690160000000006</v>
      </c>
      <c r="I78" s="340">
        <v>76.349999999999994</v>
      </c>
      <c r="J78" s="393">
        <f t="shared" si="7"/>
        <v>79.381095000000002</v>
      </c>
      <c r="K78" s="339">
        <v>73.540000000000006</v>
      </c>
      <c r="L78" s="339"/>
      <c r="M78" s="338" t="s">
        <v>90</v>
      </c>
    </row>
    <row r="79" spans="1:13" ht="45.75" customHeight="1" x14ac:dyDescent="0.2">
      <c r="A79" s="349" t="s">
        <v>91</v>
      </c>
      <c r="B79" s="346" t="s">
        <v>92</v>
      </c>
      <c r="C79" s="397" t="s">
        <v>52</v>
      </c>
      <c r="D79" s="397" t="s">
        <v>64</v>
      </c>
      <c r="E79" s="339">
        <v>69</v>
      </c>
      <c r="F79" s="348">
        <f>E79*1.0397</f>
        <v>71.7393</v>
      </c>
      <c r="G79" s="340">
        <v>69.680000000000007</v>
      </c>
      <c r="H79" s="393">
        <f t="shared" si="6"/>
        <v>72.446296000000018</v>
      </c>
      <c r="I79" s="340">
        <v>69.709999999999994</v>
      </c>
      <c r="J79" s="393">
        <f t="shared" si="7"/>
        <v>72.477486999999996</v>
      </c>
      <c r="K79" s="339">
        <v>52.54</v>
      </c>
      <c r="L79" s="339"/>
      <c r="M79" s="338" t="s">
        <v>90</v>
      </c>
    </row>
    <row r="80" spans="1:13" ht="45.75" customHeight="1" x14ac:dyDescent="0.2">
      <c r="A80" s="349" t="s">
        <v>93</v>
      </c>
      <c r="B80" s="346" t="s">
        <v>94</v>
      </c>
      <c r="C80" s="397" t="s">
        <v>52</v>
      </c>
      <c r="D80" s="397" t="s">
        <v>64</v>
      </c>
      <c r="E80" s="339">
        <v>62.5</v>
      </c>
      <c r="F80" s="348">
        <f>E80*1.0397</f>
        <v>64.981250000000003</v>
      </c>
      <c r="G80" s="340">
        <v>62.4</v>
      </c>
      <c r="H80" s="393">
        <f>G80*1.0397</f>
        <v>64.877279999999999</v>
      </c>
      <c r="I80" s="340">
        <v>73.02</v>
      </c>
      <c r="J80" s="393">
        <f t="shared" si="7"/>
        <v>75.918893999999995</v>
      </c>
      <c r="K80" s="339">
        <v>49.03</v>
      </c>
      <c r="L80" s="339"/>
      <c r="M80" s="338" t="s">
        <v>90</v>
      </c>
    </row>
    <row r="81" spans="1:621" ht="45.75" customHeight="1" x14ac:dyDescent="0.2">
      <c r="A81" s="349" t="s">
        <v>95</v>
      </c>
      <c r="B81" s="346" t="s">
        <v>96</v>
      </c>
      <c r="C81" s="397" t="s">
        <v>52</v>
      </c>
      <c r="D81" s="397" t="s">
        <v>64</v>
      </c>
      <c r="E81" s="339">
        <v>62.5</v>
      </c>
      <c r="F81" s="348">
        <f>E81*1.0397</f>
        <v>64.981250000000003</v>
      </c>
      <c r="G81" s="340">
        <v>46.8</v>
      </c>
      <c r="H81" s="340">
        <f>G81*1.0397</f>
        <v>48.657960000000003</v>
      </c>
      <c r="I81" s="340">
        <v>49.79</v>
      </c>
      <c r="J81" s="393">
        <f t="shared" ref="J81:J84" si="9">I81*1.0397</f>
        <v>51.766663000000001</v>
      </c>
      <c r="K81" s="339">
        <v>49.03</v>
      </c>
      <c r="L81" s="339"/>
      <c r="M81" s="338" t="s">
        <v>97</v>
      </c>
    </row>
    <row r="82" spans="1:621" ht="44.25" customHeight="1" x14ac:dyDescent="0.2">
      <c r="A82" s="349" t="s">
        <v>98</v>
      </c>
      <c r="B82" s="346" t="s">
        <v>99</v>
      </c>
      <c r="C82" s="397" t="s">
        <v>52</v>
      </c>
      <c r="D82" s="397" t="s">
        <v>64</v>
      </c>
      <c r="E82" s="339">
        <v>72</v>
      </c>
      <c r="F82" s="348">
        <f>E82*1.0397</f>
        <v>74.858400000000003</v>
      </c>
      <c r="G82" s="340">
        <v>71.760000000000005</v>
      </c>
      <c r="H82" s="393">
        <f t="shared" ref="H82:H83" si="10">G82*1.0397</f>
        <v>74.608872000000005</v>
      </c>
      <c r="I82" s="340">
        <v>73.02</v>
      </c>
      <c r="J82" s="393">
        <f t="shared" si="9"/>
        <v>75.918893999999995</v>
      </c>
      <c r="K82" s="339">
        <v>67.709999999999994</v>
      </c>
      <c r="L82" s="339"/>
      <c r="M82" s="338" t="s">
        <v>100</v>
      </c>
    </row>
    <row r="83" spans="1:621" ht="45" customHeight="1" x14ac:dyDescent="0.2">
      <c r="A83" s="349" t="s">
        <v>102</v>
      </c>
      <c r="B83" s="346" t="s">
        <v>187</v>
      </c>
      <c r="C83" s="397" t="s">
        <v>52</v>
      </c>
      <c r="D83" s="397" t="s">
        <v>64</v>
      </c>
      <c r="E83" s="339">
        <v>72</v>
      </c>
      <c r="F83" s="348">
        <f t="shared" ref="F83:F84" si="11">E83*1.0397</f>
        <v>74.858400000000003</v>
      </c>
      <c r="G83" s="340">
        <v>71.760000000000005</v>
      </c>
      <c r="H83" s="393">
        <f t="shared" si="10"/>
        <v>74.608872000000005</v>
      </c>
      <c r="I83" s="340">
        <v>73.02</v>
      </c>
      <c r="J83" s="393">
        <f t="shared" si="9"/>
        <v>75.918893999999995</v>
      </c>
      <c r="K83" s="339">
        <v>73.540000000000006</v>
      </c>
      <c r="L83" s="339"/>
      <c r="M83" s="338" t="s">
        <v>97</v>
      </c>
    </row>
    <row r="84" spans="1:621" s="109" customFormat="1" ht="45" customHeight="1" x14ac:dyDescent="0.2">
      <c r="A84" s="504" t="s">
        <v>103</v>
      </c>
      <c r="B84" s="478" t="s">
        <v>104</v>
      </c>
      <c r="C84" s="449" t="s">
        <v>228</v>
      </c>
      <c r="D84" s="397" t="s">
        <v>64</v>
      </c>
      <c r="E84" s="339">
        <v>72</v>
      </c>
      <c r="F84" s="348">
        <f t="shared" si="11"/>
        <v>74.858400000000003</v>
      </c>
      <c r="G84" s="340">
        <v>71.760000000000005</v>
      </c>
      <c r="H84" s="393">
        <f>G84*1.0397</f>
        <v>74.608872000000005</v>
      </c>
      <c r="I84" s="340">
        <v>73.02</v>
      </c>
      <c r="J84" s="393">
        <f t="shared" si="9"/>
        <v>75.918893999999995</v>
      </c>
      <c r="K84" s="339">
        <v>73.540000000000006</v>
      </c>
      <c r="L84" s="339"/>
      <c r="M84" s="338" t="s">
        <v>105</v>
      </c>
      <c r="N84" s="191"/>
      <c r="O84" s="191"/>
      <c r="P84" s="191"/>
      <c r="Q84" s="191"/>
      <c r="R84" s="191"/>
      <c r="S84" s="191"/>
      <c r="T84" s="191"/>
      <c r="U84" s="191"/>
      <c r="V84" s="191"/>
      <c r="W84" s="191"/>
      <c r="X84" s="191"/>
      <c r="Y84" s="191"/>
      <c r="Z84" s="191"/>
      <c r="AA84" s="191"/>
      <c r="AB84" s="191"/>
      <c r="AC84" s="191"/>
      <c r="AD84" s="191"/>
      <c r="AE84" s="191"/>
      <c r="AF84" s="191"/>
      <c r="AG84" s="191"/>
      <c r="AH84" s="191"/>
      <c r="AI84" s="191"/>
      <c r="AJ84" s="191"/>
      <c r="AK84" s="191"/>
      <c r="AL84" s="191"/>
      <c r="AM84" s="191"/>
      <c r="AN84" s="191"/>
      <c r="AO84" s="191"/>
      <c r="AP84" s="191"/>
      <c r="AQ84" s="191"/>
      <c r="AR84" s="191"/>
      <c r="AS84" s="191"/>
      <c r="AT84" s="191"/>
      <c r="AU84" s="191"/>
      <c r="AV84" s="191"/>
      <c r="AW84" s="191"/>
      <c r="AX84" s="191"/>
      <c r="AY84" s="191"/>
      <c r="AZ84" s="191"/>
      <c r="BA84" s="191"/>
      <c r="BB84" s="191"/>
      <c r="BC84" s="191"/>
      <c r="BD84" s="191"/>
      <c r="BE84" s="191"/>
      <c r="BF84" s="191"/>
      <c r="BG84" s="191"/>
      <c r="BH84" s="191"/>
      <c r="BI84" s="191"/>
      <c r="BJ84" s="191"/>
      <c r="BK84" s="191"/>
      <c r="BL84" s="191"/>
      <c r="BM84" s="191"/>
      <c r="BN84" s="191"/>
      <c r="BO84" s="191"/>
      <c r="BP84" s="191"/>
      <c r="BQ84" s="191"/>
      <c r="BR84" s="191"/>
      <c r="BS84" s="191"/>
      <c r="BT84" s="191"/>
      <c r="BU84" s="191"/>
      <c r="BV84" s="191"/>
      <c r="BW84" s="191"/>
      <c r="BX84" s="191"/>
      <c r="BY84" s="191"/>
      <c r="BZ84" s="191"/>
      <c r="CA84" s="191"/>
      <c r="CB84" s="191"/>
      <c r="CC84" s="191"/>
      <c r="CD84" s="191"/>
      <c r="CE84" s="191"/>
      <c r="CF84" s="191"/>
      <c r="CG84" s="191"/>
      <c r="CH84" s="191"/>
      <c r="CI84" s="191"/>
      <c r="CJ84" s="191"/>
      <c r="CK84" s="191"/>
      <c r="CL84" s="191"/>
      <c r="CM84" s="191"/>
      <c r="CN84" s="191"/>
      <c r="CO84" s="191"/>
      <c r="CP84" s="191"/>
      <c r="CQ84" s="191"/>
      <c r="CR84" s="191"/>
      <c r="CS84" s="191"/>
      <c r="CT84" s="191"/>
      <c r="CU84" s="191"/>
      <c r="CV84" s="191"/>
      <c r="CW84" s="191"/>
      <c r="CX84" s="191"/>
      <c r="CY84" s="191"/>
      <c r="CZ84" s="191"/>
      <c r="DA84" s="191"/>
      <c r="DB84" s="191"/>
      <c r="DC84" s="191"/>
      <c r="DD84" s="191"/>
      <c r="DE84" s="191"/>
      <c r="DF84" s="191"/>
      <c r="DG84" s="191"/>
      <c r="DH84" s="191"/>
      <c r="DI84" s="191"/>
      <c r="DJ84" s="191"/>
      <c r="DK84" s="191"/>
      <c r="DL84" s="191"/>
      <c r="DM84" s="191"/>
      <c r="DN84" s="191"/>
      <c r="DO84" s="191"/>
      <c r="DP84" s="191"/>
      <c r="DQ84" s="191"/>
      <c r="DR84" s="191"/>
      <c r="DS84" s="191"/>
      <c r="DT84" s="191"/>
      <c r="DU84" s="191"/>
      <c r="DV84" s="191"/>
      <c r="DW84" s="191"/>
      <c r="DX84" s="191"/>
      <c r="DY84" s="191"/>
      <c r="DZ84" s="191"/>
      <c r="EA84" s="191"/>
      <c r="EB84" s="191"/>
      <c r="EC84" s="191"/>
      <c r="ED84" s="191"/>
      <c r="EE84" s="191"/>
      <c r="EF84" s="191"/>
      <c r="EG84" s="191"/>
      <c r="EH84" s="191"/>
      <c r="EI84" s="191"/>
      <c r="EJ84" s="191"/>
      <c r="EK84" s="191"/>
      <c r="EL84" s="191"/>
      <c r="EM84" s="191"/>
      <c r="EN84" s="191"/>
      <c r="EO84" s="191"/>
      <c r="EP84" s="191"/>
      <c r="EQ84" s="191"/>
      <c r="ER84" s="191"/>
      <c r="ES84" s="191"/>
      <c r="ET84" s="191"/>
      <c r="EU84" s="191"/>
      <c r="EV84" s="191"/>
      <c r="EW84" s="191"/>
      <c r="EX84" s="191"/>
      <c r="EY84" s="191"/>
      <c r="EZ84" s="191"/>
      <c r="FA84" s="191"/>
      <c r="FB84" s="191"/>
      <c r="FC84" s="191"/>
      <c r="FD84" s="191"/>
      <c r="FE84" s="191"/>
      <c r="FF84" s="191"/>
      <c r="FG84" s="191"/>
      <c r="FH84" s="191"/>
      <c r="FI84" s="191"/>
      <c r="FJ84" s="191"/>
      <c r="FK84" s="191"/>
      <c r="FL84" s="191"/>
      <c r="FM84" s="191"/>
      <c r="FN84" s="191"/>
      <c r="FO84" s="191"/>
      <c r="FP84" s="191"/>
      <c r="FQ84" s="191"/>
      <c r="FR84" s="191"/>
      <c r="FS84" s="191"/>
      <c r="FT84" s="191"/>
      <c r="FU84" s="191"/>
      <c r="FV84" s="191"/>
      <c r="FW84" s="191"/>
      <c r="FX84" s="191"/>
      <c r="FY84" s="191"/>
      <c r="FZ84" s="191"/>
      <c r="GA84" s="191"/>
      <c r="GB84" s="191"/>
      <c r="GC84" s="191"/>
      <c r="GD84" s="191"/>
      <c r="GE84" s="191"/>
      <c r="GF84" s="191"/>
      <c r="GG84" s="191"/>
      <c r="GH84" s="191"/>
      <c r="GI84" s="191"/>
      <c r="GJ84" s="191"/>
      <c r="GK84" s="191"/>
      <c r="GL84" s="191"/>
      <c r="GM84" s="191"/>
      <c r="GN84" s="191"/>
      <c r="GO84" s="191"/>
      <c r="GP84" s="191"/>
      <c r="GQ84" s="191"/>
      <c r="GR84" s="191"/>
      <c r="GS84" s="191"/>
      <c r="GT84" s="191"/>
      <c r="GU84" s="191"/>
      <c r="GV84" s="191"/>
      <c r="GW84" s="191"/>
      <c r="GX84" s="191"/>
      <c r="GY84" s="191"/>
      <c r="GZ84" s="191"/>
      <c r="HA84" s="191"/>
      <c r="HB84" s="191"/>
      <c r="HC84" s="191"/>
      <c r="HD84" s="191"/>
      <c r="HE84" s="191"/>
      <c r="HF84" s="191"/>
      <c r="HG84" s="191"/>
      <c r="HH84" s="191"/>
      <c r="HI84" s="191"/>
      <c r="HJ84" s="191"/>
      <c r="HK84" s="191"/>
      <c r="HL84" s="191"/>
      <c r="HM84" s="191"/>
      <c r="HN84" s="191"/>
      <c r="HO84" s="191"/>
      <c r="HP84" s="191"/>
      <c r="HQ84" s="191"/>
      <c r="HR84" s="191"/>
      <c r="HS84" s="191"/>
      <c r="HT84" s="191"/>
      <c r="HU84" s="191"/>
      <c r="HV84" s="191"/>
      <c r="HW84" s="191"/>
      <c r="HX84" s="191"/>
      <c r="HY84" s="191"/>
      <c r="HZ84" s="191"/>
      <c r="IA84" s="191"/>
      <c r="IB84" s="191"/>
      <c r="IC84" s="191"/>
      <c r="ID84" s="191"/>
      <c r="IE84" s="191"/>
      <c r="IF84" s="191"/>
      <c r="IG84" s="191"/>
      <c r="IH84" s="191"/>
      <c r="II84" s="191"/>
      <c r="IJ84" s="191"/>
      <c r="IK84" s="191"/>
      <c r="IL84" s="191"/>
      <c r="IM84" s="191"/>
      <c r="IN84" s="191"/>
      <c r="IO84" s="191"/>
      <c r="IP84" s="191"/>
      <c r="IQ84" s="191"/>
      <c r="IR84" s="191"/>
      <c r="IS84" s="191"/>
      <c r="IT84" s="191"/>
      <c r="IU84" s="191"/>
      <c r="IV84" s="191"/>
      <c r="IW84" s="191"/>
      <c r="IX84" s="191"/>
      <c r="IY84" s="191"/>
      <c r="IZ84" s="191"/>
      <c r="JA84" s="191"/>
      <c r="JB84" s="191"/>
      <c r="JC84" s="191"/>
      <c r="JD84" s="191"/>
      <c r="JE84" s="191"/>
      <c r="JF84" s="191"/>
      <c r="JG84" s="191"/>
      <c r="JH84" s="191"/>
      <c r="JI84" s="191"/>
      <c r="JJ84" s="191"/>
      <c r="JK84" s="191"/>
      <c r="JL84" s="191"/>
      <c r="JM84" s="191"/>
      <c r="JN84" s="191"/>
      <c r="JO84" s="191"/>
      <c r="JP84" s="191"/>
      <c r="JQ84" s="191"/>
      <c r="JR84" s="191"/>
      <c r="JS84" s="191"/>
      <c r="JT84" s="191"/>
      <c r="JU84" s="191"/>
      <c r="JV84" s="191"/>
      <c r="JW84" s="191"/>
      <c r="JX84" s="191"/>
      <c r="JY84" s="191"/>
      <c r="JZ84" s="191"/>
      <c r="KA84" s="191"/>
      <c r="KB84" s="191"/>
      <c r="KC84" s="191"/>
      <c r="KD84" s="191"/>
      <c r="KE84" s="191"/>
      <c r="KF84" s="191"/>
      <c r="KG84" s="191"/>
      <c r="KH84" s="191"/>
      <c r="KI84" s="191"/>
      <c r="KJ84" s="191"/>
      <c r="KK84" s="191"/>
      <c r="KL84" s="191"/>
      <c r="KM84" s="191"/>
      <c r="KN84" s="191"/>
      <c r="KO84" s="191"/>
      <c r="KP84" s="191"/>
      <c r="KQ84" s="191"/>
      <c r="KR84" s="191"/>
      <c r="KS84" s="191"/>
      <c r="KT84" s="191"/>
      <c r="KU84" s="191"/>
      <c r="KV84" s="191"/>
      <c r="KW84" s="191"/>
      <c r="KX84" s="191"/>
      <c r="KY84" s="191"/>
      <c r="KZ84" s="191"/>
      <c r="LA84" s="191"/>
      <c r="LB84" s="191"/>
      <c r="LC84" s="191"/>
      <c r="LD84" s="191"/>
      <c r="LE84" s="191"/>
      <c r="LF84" s="191"/>
      <c r="LG84" s="191"/>
      <c r="LH84" s="191"/>
      <c r="LI84" s="191"/>
      <c r="LJ84" s="191"/>
      <c r="LK84" s="191"/>
      <c r="LL84" s="191"/>
      <c r="LM84" s="191"/>
      <c r="LN84" s="191"/>
      <c r="LO84" s="191"/>
      <c r="LP84" s="191"/>
      <c r="LQ84" s="191"/>
      <c r="LR84" s="191"/>
      <c r="LS84" s="191"/>
      <c r="LT84" s="191"/>
      <c r="LU84" s="191"/>
      <c r="LV84" s="191"/>
      <c r="LW84" s="191"/>
      <c r="LX84" s="191"/>
      <c r="LY84" s="191"/>
      <c r="LZ84" s="191"/>
      <c r="MA84" s="191"/>
      <c r="MB84" s="191"/>
      <c r="MC84" s="191"/>
      <c r="MD84" s="191"/>
      <c r="ME84" s="191"/>
      <c r="MF84" s="191"/>
      <c r="MG84" s="191"/>
      <c r="MH84" s="191"/>
      <c r="MI84" s="191"/>
      <c r="MJ84" s="191"/>
      <c r="MK84" s="191"/>
      <c r="ML84" s="191"/>
      <c r="MM84" s="191"/>
      <c r="MN84" s="191"/>
      <c r="MO84" s="191"/>
      <c r="MP84" s="191"/>
      <c r="MQ84" s="191"/>
      <c r="MR84" s="191"/>
      <c r="MS84" s="191"/>
      <c r="MT84" s="191"/>
      <c r="MU84" s="191"/>
      <c r="MV84" s="191"/>
      <c r="MW84" s="191"/>
      <c r="MX84" s="191"/>
      <c r="MY84" s="191"/>
      <c r="MZ84" s="191"/>
      <c r="NA84" s="191"/>
      <c r="NB84" s="191"/>
      <c r="NC84" s="191"/>
      <c r="ND84" s="191"/>
      <c r="NE84" s="191"/>
      <c r="NF84" s="191"/>
      <c r="NG84" s="191"/>
      <c r="NH84" s="191"/>
      <c r="NI84" s="191"/>
      <c r="NJ84" s="191"/>
      <c r="NK84" s="191"/>
      <c r="NL84" s="191"/>
      <c r="NM84" s="191"/>
      <c r="NN84" s="191"/>
      <c r="NO84" s="191"/>
      <c r="NP84" s="191"/>
      <c r="NQ84" s="191"/>
      <c r="NR84" s="191"/>
      <c r="NS84" s="191"/>
      <c r="NT84" s="191"/>
      <c r="NU84" s="191"/>
      <c r="NV84" s="191"/>
      <c r="NW84" s="191"/>
      <c r="NX84" s="191"/>
      <c r="NY84" s="191"/>
      <c r="NZ84" s="191"/>
      <c r="OA84" s="191"/>
      <c r="OB84" s="191"/>
      <c r="OC84" s="191"/>
      <c r="OD84" s="191"/>
      <c r="OE84" s="191"/>
      <c r="OF84" s="191"/>
      <c r="OG84" s="191"/>
      <c r="OH84" s="191"/>
      <c r="OI84" s="191"/>
      <c r="OJ84" s="191"/>
      <c r="OK84" s="191"/>
      <c r="OL84" s="191"/>
      <c r="OM84" s="191"/>
      <c r="ON84" s="191"/>
      <c r="OO84" s="191"/>
      <c r="OP84" s="191"/>
      <c r="OQ84" s="191"/>
      <c r="OR84" s="191"/>
      <c r="OS84" s="191"/>
      <c r="OT84" s="191"/>
      <c r="OU84" s="191"/>
      <c r="OV84" s="191"/>
      <c r="OW84" s="191"/>
      <c r="OX84" s="191"/>
      <c r="OY84" s="191"/>
      <c r="OZ84" s="191"/>
      <c r="PA84" s="191"/>
      <c r="PB84" s="191"/>
      <c r="PC84" s="191"/>
      <c r="PD84" s="191"/>
      <c r="PE84" s="191"/>
      <c r="PF84" s="191"/>
      <c r="PG84" s="191"/>
      <c r="PH84" s="191"/>
      <c r="PI84" s="191"/>
      <c r="PJ84" s="191"/>
      <c r="PK84" s="191"/>
      <c r="PL84" s="191"/>
      <c r="PM84" s="191"/>
      <c r="PN84" s="191"/>
      <c r="PO84" s="191"/>
      <c r="PP84" s="191"/>
      <c r="PQ84" s="191"/>
      <c r="PR84" s="191"/>
      <c r="PS84" s="191"/>
      <c r="PT84" s="191"/>
      <c r="PU84" s="191"/>
      <c r="PV84" s="191"/>
      <c r="PW84" s="191"/>
      <c r="PX84" s="191"/>
      <c r="PY84" s="191"/>
      <c r="PZ84" s="191"/>
      <c r="QA84" s="191"/>
      <c r="QB84" s="191"/>
      <c r="QC84" s="191"/>
      <c r="QD84" s="191"/>
      <c r="QE84" s="191"/>
      <c r="QF84" s="191"/>
      <c r="QG84" s="191"/>
      <c r="QH84" s="191"/>
      <c r="QI84" s="191"/>
      <c r="QJ84" s="191"/>
      <c r="QK84" s="191"/>
      <c r="QL84" s="191"/>
      <c r="QM84" s="191"/>
      <c r="QN84" s="191"/>
      <c r="QO84" s="191"/>
      <c r="QP84" s="191"/>
      <c r="QQ84" s="191"/>
      <c r="QR84" s="191"/>
      <c r="QS84" s="191"/>
      <c r="QT84" s="191"/>
      <c r="QU84" s="191"/>
      <c r="QV84" s="191"/>
      <c r="QW84" s="191"/>
      <c r="QX84" s="191"/>
      <c r="QY84" s="191"/>
      <c r="QZ84" s="191"/>
      <c r="RA84" s="191"/>
      <c r="RB84" s="191"/>
      <c r="RC84" s="191"/>
      <c r="RD84" s="191"/>
      <c r="RE84" s="191"/>
      <c r="RF84" s="191"/>
      <c r="RG84" s="191"/>
      <c r="RH84" s="191"/>
      <c r="RI84" s="191"/>
      <c r="RJ84" s="191"/>
      <c r="RK84" s="191"/>
      <c r="RL84" s="191"/>
      <c r="RM84" s="191"/>
      <c r="RN84" s="191"/>
      <c r="RO84" s="191"/>
      <c r="RP84" s="191"/>
      <c r="RQ84" s="191"/>
      <c r="RR84" s="191"/>
      <c r="RS84" s="191"/>
      <c r="RT84" s="191"/>
      <c r="RU84" s="191"/>
      <c r="RV84" s="191"/>
      <c r="RW84" s="191"/>
      <c r="RX84" s="191"/>
      <c r="RY84" s="191"/>
      <c r="RZ84" s="191"/>
      <c r="SA84" s="191"/>
      <c r="SB84" s="191"/>
      <c r="SC84" s="191"/>
      <c r="SD84" s="191"/>
      <c r="SE84" s="191"/>
      <c r="SF84" s="191"/>
      <c r="SG84" s="191"/>
      <c r="SH84" s="191"/>
      <c r="SI84" s="191"/>
      <c r="SJ84" s="191"/>
      <c r="SK84" s="191"/>
      <c r="SL84" s="191"/>
      <c r="SM84" s="191"/>
      <c r="SN84" s="191"/>
      <c r="SO84" s="191"/>
      <c r="SP84" s="191"/>
      <c r="SQ84" s="191"/>
      <c r="SR84" s="191"/>
      <c r="SS84" s="191"/>
      <c r="ST84" s="191"/>
      <c r="SU84" s="191"/>
      <c r="SV84" s="191"/>
      <c r="SW84" s="191"/>
      <c r="SX84" s="191"/>
      <c r="SY84" s="191"/>
      <c r="SZ84" s="191"/>
      <c r="TA84" s="191"/>
      <c r="TB84" s="191"/>
      <c r="TC84" s="191"/>
      <c r="TD84" s="191"/>
      <c r="TE84" s="191"/>
      <c r="TF84" s="191"/>
      <c r="TG84" s="191"/>
      <c r="TH84" s="191"/>
      <c r="TI84" s="191"/>
      <c r="TJ84" s="191"/>
      <c r="TK84" s="191"/>
      <c r="TL84" s="191"/>
      <c r="TM84" s="191"/>
      <c r="TN84" s="191"/>
      <c r="TO84" s="191"/>
      <c r="TP84" s="191"/>
      <c r="TQ84" s="191"/>
      <c r="TR84" s="191"/>
      <c r="TS84" s="191"/>
      <c r="TT84" s="191"/>
      <c r="TU84" s="191"/>
      <c r="TV84" s="191"/>
      <c r="TW84" s="191"/>
      <c r="TX84" s="191"/>
      <c r="TY84" s="191"/>
      <c r="TZ84" s="191"/>
      <c r="UA84" s="191"/>
      <c r="UB84" s="191"/>
      <c r="UC84" s="191"/>
      <c r="UD84" s="191"/>
      <c r="UE84" s="191"/>
      <c r="UF84" s="191"/>
      <c r="UG84" s="191"/>
      <c r="UH84" s="191"/>
      <c r="UI84" s="191"/>
      <c r="UJ84" s="191"/>
      <c r="UK84" s="191"/>
      <c r="UL84" s="191"/>
      <c r="UM84" s="191"/>
      <c r="UN84" s="191"/>
      <c r="UO84" s="191"/>
      <c r="UP84" s="191"/>
      <c r="UQ84" s="191"/>
      <c r="UR84" s="191"/>
      <c r="US84" s="191"/>
      <c r="UT84" s="191"/>
      <c r="UU84" s="191"/>
      <c r="UV84" s="191"/>
      <c r="UW84" s="191"/>
      <c r="UX84" s="191"/>
      <c r="UY84" s="191"/>
      <c r="UZ84" s="191"/>
      <c r="VA84" s="191"/>
      <c r="VB84" s="191"/>
      <c r="VC84" s="191"/>
      <c r="VD84" s="191"/>
      <c r="VE84" s="191"/>
      <c r="VF84" s="191"/>
      <c r="VG84" s="191"/>
      <c r="VH84" s="191"/>
      <c r="VI84" s="191"/>
      <c r="VJ84" s="191"/>
      <c r="VK84" s="191"/>
      <c r="VL84" s="191"/>
      <c r="VM84" s="191"/>
      <c r="VN84" s="191"/>
      <c r="VO84" s="191"/>
      <c r="VP84" s="191"/>
      <c r="VQ84" s="191"/>
      <c r="VR84" s="191"/>
      <c r="VS84" s="191"/>
      <c r="VT84" s="191"/>
      <c r="VU84" s="191"/>
      <c r="VV84" s="191"/>
      <c r="VW84" s="191"/>
      <c r="VX84" s="191"/>
      <c r="VY84" s="191"/>
      <c r="VZ84" s="191"/>
      <c r="WA84" s="191"/>
      <c r="WB84" s="191"/>
      <c r="WC84" s="191"/>
      <c r="WD84" s="191"/>
      <c r="WE84" s="191"/>
      <c r="WF84" s="191"/>
      <c r="WG84" s="191"/>
      <c r="WH84" s="191"/>
      <c r="WI84" s="191"/>
      <c r="WJ84" s="191"/>
      <c r="WK84" s="191"/>
      <c r="WL84" s="191"/>
      <c r="WM84" s="191"/>
      <c r="WN84" s="191"/>
      <c r="WO84" s="191"/>
      <c r="WP84" s="191"/>
      <c r="WQ84" s="191"/>
      <c r="WR84" s="191"/>
      <c r="WS84" s="191"/>
      <c r="WT84" s="191"/>
      <c r="WU84" s="191"/>
      <c r="WV84" s="191"/>
      <c r="WW84" s="191"/>
    </row>
    <row r="85" spans="1:621" ht="26.25" customHeight="1" x14ac:dyDescent="0.2">
      <c r="A85" s="504"/>
      <c r="B85" s="503"/>
      <c r="C85" s="449"/>
      <c r="D85" s="508" t="s">
        <v>261</v>
      </c>
      <c r="E85" s="508"/>
      <c r="F85" s="508"/>
      <c r="G85" s="497">
        <v>75.92</v>
      </c>
      <c r="H85" s="497">
        <f>G85*1.0397</f>
        <v>78.934024000000008</v>
      </c>
      <c r="I85" s="510">
        <v>76.349999999999994</v>
      </c>
      <c r="J85" s="510"/>
      <c r="K85" s="506" t="s">
        <v>229</v>
      </c>
      <c r="L85" s="506"/>
      <c r="M85" s="449" t="s">
        <v>90</v>
      </c>
    </row>
    <row r="86" spans="1:621" ht="24" customHeight="1" x14ac:dyDescent="0.2">
      <c r="A86" s="504"/>
      <c r="B86" s="503"/>
      <c r="C86" s="449"/>
      <c r="D86" s="509"/>
      <c r="E86" s="509"/>
      <c r="F86" s="509"/>
      <c r="G86" s="498"/>
      <c r="H86" s="498"/>
      <c r="I86" s="511"/>
      <c r="J86" s="511"/>
      <c r="K86" s="506"/>
      <c r="L86" s="506"/>
      <c r="M86" s="449"/>
    </row>
    <row r="87" spans="1:621" ht="45" customHeight="1" x14ac:dyDescent="0.2">
      <c r="A87" s="504"/>
      <c r="B87" s="503"/>
      <c r="C87" s="449" t="s">
        <v>54</v>
      </c>
      <c r="D87" s="397" t="s">
        <v>78</v>
      </c>
      <c r="E87" s="339">
        <v>27</v>
      </c>
      <c r="F87" s="394">
        <f>E87*1.0397</f>
        <v>28.071900000000003</v>
      </c>
      <c r="G87" s="339">
        <v>27.04</v>
      </c>
      <c r="H87" s="339">
        <f>G87*1.0397</f>
        <v>28.113488</v>
      </c>
      <c r="I87" s="339">
        <v>27.66</v>
      </c>
      <c r="J87" s="339">
        <f>I87*1.0397</f>
        <v>28.758102000000001</v>
      </c>
      <c r="K87" s="339">
        <v>35.020000000000003</v>
      </c>
      <c r="L87" s="339">
        <f>K87*1.0397</f>
        <v>36.410294000000007</v>
      </c>
      <c r="M87" s="449" t="s">
        <v>244</v>
      </c>
    </row>
    <row r="88" spans="1:621" ht="48.75" customHeight="1" x14ac:dyDescent="0.2">
      <c r="A88" s="504"/>
      <c r="B88" s="503"/>
      <c r="C88" s="449"/>
      <c r="D88" s="397" t="s">
        <v>263</v>
      </c>
      <c r="E88" s="338"/>
      <c r="F88" s="338"/>
      <c r="G88" s="340">
        <v>27.04</v>
      </c>
      <c r="H88" s="339">
        <f>G88*1.0397</f>
        <v>28.113488</v>
      </c>
      <c r="I88" s="340">
        <v>27.66</v>
      </c>
      <c r="J88" s="394">
        <f t="shared" ref="J88:J92" si="12">I88*1.0397</f>
        <v>28.758102000000001</v>
      </c>
      <c r="K88" s="339">
        <v>42.02</v>
      </c>
      <c r="L88" s="339"/>
      <c r="M88" s="449"/>
    </row>
    <row r="89" spans="1:621" s="98" customFormat="1" ht="38.25" hidden="1" customHeight="1" x14ac:dyDescent="0.25">
      <c r="A89" s="504"/>
      <c r="B89" s="503"/>
      <c r="C89" s="449"/>
      <c r="D89" s="397" t="s">
        <v>243</v>
      </c>
      <c r="E89" s="338"/>
      <c r="F89" s="338"/>
      <c r="G89" s="339"/>
      <c r="H89" s="339">
        <f t="shared" ref="H89" si="13">G89*1.04</f>
        <v>0</v>
      </c>
      <c r="I89" s="352"/>
      <c r="J89" s="394">
        <f t="shared" si="12"/>
        <v>0</v>
      </c>
      <c r="K89" s="339">
        <v>42.02</v>
      </c>
      <c r="L89" s="339"/>
      <c r="M89" s="449"/>
    </row>
    <row r="90" spans="1:621" s="98" customFormat="1" ht="45" customHeight="1" x14ac:dyDescent="0.2">
      <c r="A90" s="504"/>
      <c r="B90" s="479"/>
      <c r="C90" s="397" t="s">
        <v>77</v>
      </c>
      <c r="D90" s="397" t="s">
        <v>78</v>
      </c>
      <c r="E90" s="338"/>
      <c r="F90" s="338"/>
      <c r="G90" s="339">
        <v>32.24</v>
      </c>
      <c r="H90" s="339">
        <f>G90*1.0397</f>
        <v>33.519928000000007</v>
      </c>
      <c r="I90" s="348">
        <v>33.19</v>
      </c>
      <c r="J90" s="394">
        <f t="shared" si="12"/>
        <v>34.507643000000002</v>
      </c>
      <c r="K90" s="339">
        <v>35.020000000000003</v>
      </c>
      <c r="L90" s="339">
        <f>K90*1.0397</f>
        <v>36.410294000000007</v>
      </c>
      <c r="M90" s="449"/>
    </row>
    <row r="91" spans="1:621" ht="52.5" customHeight="1" x14ac:dyDescent="0.2">
      <c r="A91" s="349" t="s">
        <v>108</v>
      </c>
      <c r="B91" s="346" t="s">
        <v>109</v>
      </c>
      <c r="C91" s="397" t="s">
        <v>52</v>
      </c>
      <c r="D91" s="397" t="s">
        <v>64</v>
      </c>
      <c r="E91" s="339">
        <v>72</v>
      </c>
      <c r="F91" s="348">
        <f>E91*1.0397</f>
        <v>74.858400000000003</v>
      </c>
      <c r="G91" s="340">
        <v>72.8</v>
      </c>
      <c r="H91" s="339">
        <f>G91*1.0397</f>
        <v>75.690160000000006</v>
      </c>
      <c r="I91" s="339">
        <v>73.02</v>
      </c>
      <c r="J91" s="394">
        <f t="shared" si="12"/>
        <v>75.918893999999995</v>
      </c>
      <c r="K91" s="339">
        <v>73.540000000000006</v>
      </c>
      <c r="L91" s="339"/>
      <c r="M91" s="338" t="s">
        <v>97</v>
      </c>
    </row>
    <row r="92" spans="1:621" ht="45" customHeight="1" x14ac:dyDescent="0.2">
      <c r="A92" s="482" t="s">
        <v>110</v>
      </c>
      <c r="B92" s="478" t="s">
        <v>111</v>
      </c>
      <c r="C92" s="449" t="s">
        <v>52</v>
      </c>
      <c r="D92" s="397" t="s">
        <v>64</v>
      </c>
      <c r="E92" s="339">
        <v>68</v>
      </c>
      <c r="F92" s="348">
        <f>E92*1.0397</f>
        <v>70.699600000000004</v>
      </c>
      <c r="G92" s="340">
        <v>68.64</v>
      </c>
      <c r="H92" s="339">
        <f>G92*1.0397</f>
        <v>71.365008000000003</v>
      </c>
      <c r="I92" s="339">
        <v>73.02</v>
      </c>
      <c r="J92" s="394">
        <f t="shared" si="12"/>
        <v>75.918893999999995</v>
      </c>
      <c r="K92" s="339">
        <v>73.540000000000006</v>
      </c>
      <c r="L92" s="339"/>
      <c r="M92" s="449" t="s">
        <v>112</v>
      </c>
    </row>
    <row r="93" spans="1:621" ht="26.25" customHeight="1" x14ac:dyDescent="0.2">
      <c r="A93" s="526"/>
      <c r="B93" s="503"/>
      <c r="C93" s="449"/>
      <c r="D93" s="508" t="s">
        <v>261</v>
      </c>
      <c r="E93" s="508"/>
      <c r="F93" s="508"/>
      <c r="G93" s="497">
        <v>68.64</v>
      </c>
      <c r="H93" s="510">
        <f>G93*1.0397</f>
        <v>71.365008000000003</v>
      </c>
      <c r="I93" s="510">
        <v>76.349999999999994</v>
      </c>
      <c r="J93" s="510"/>
      <c r="K93" s="506"/>
      <c r="L93" s="506"/>
      <c r="M93" s="449"/>
    </row>
    <row r="94" spans="1:621" ht="26.25" customHeight="1" x14ac:dyDescent="0.2">
      <c r="A94" s="526"/>
      <c r="B94" s="503"/>
      <c r="C94" s="449"/>
      <c r="D94" s="509"/>
      <c r="E94" s="509"/>
      <c r="F94" s="509"/>
      <c r="G94" s="498"/>
      <c r="H94" s="511"/>
      <c r="I94" s="511"/>
      <c r="J94" s="511"/>
      <c r="K94" s="506"/>
      <c r="L94" s="506"/>
      <c r="M94" s="449"/>
    </row>
    <row r="95" spans="1:621" ht="45" customHeight="1" x14ac:dyDescent="0.2">
      <c r="A95" s="526"/>
      <c r="B95" s="503"/>
      <c r="C95" s="397" t="s">
        <v>54</v>
      </c>
      <c r="D95" s="397" t="s">
        <v>78</v>
      </c>
      <c r="E95" s="339">
        <v>27</v>
      </c>
      <c r="F95" s="348">
        <f>E95*1.0397</f>
        <v>28.071900000000003</v>
      </c>
      <c r="G95" s="340">
        <v>27.04</v>
      </c>
      <c r="H95" s="340">
        <f>G95*1.0397</f>
        <v>28.113488</v>
      </c>
      <c r="I95" s="339">
        <v>27.66</v>
      </c>
      <c r="J95" s="339">
        <f>I95*1.0397</f>
        <v>28.758102000000001</v>
      </c>
      <c r="K95" s="339">
        <v>35.020000000000003</v>
      </c>
      <c r="L95" s="339">
        <f>K95*1.0397</f>
        <v>36.410294000000007</v>
      </c>
      <c r="M95" s="338" t="s">
        <v>244</v>
      </c>
    </row>
    <row r="96" spans="1:621" ht="45" customHeight="1" x14ac:dyDescent="0.2">
      <c r="A96" s="349" t="s">
        <v>113</v>
      </c>
      <c r="B96" s="346" t="s">
        <v>114</v>
      </c>
      <c r="C96" s="397" t="s">
        <v>52</v>
      </c>
      <c r="D96" s="397" t="s">
        <v>64</v>
      </c>
      <c r="E96" s="338"/>
      <c r="F96" s="338"/>
      <c r="G96" s="340">
        <v>71.760000000000005</v>
      </c>
      <c r="H96" s="393">
        <f t="shared" ref="H96:H97" si="14">G96*1.0397</f>
        <v>74.608872000000005</v>
      </c>
      <c r="I96" s="339">
        <v>73.02</v>
      </c>
      <c r="J96" s="394">
        <f t="shared" ref="J96:J97" si="15">I96*1.0397</f>
        <v>75.918893999999995</v>
      </c>
      <c r="K96" s="339">
        <v>73.540000000000006</v>
      </c>
      <c r="L96" s="339"/>
      <c r="M96" s="338" t="s">
        <v>97</v>
      </c>
    </row>
    <row r="97" spans="1:13" ht="45" customHeight="1" x14ac:dyDescent="0.2">
      <c r="A97" s="353" t="s">
        <v>115</v>
      </c>
      <c r="B97" s="354" t="s">
        <v>116</v>
      </c>
      <c r="C97" s="397" t="s">
        <v>52</v>
      </c>
      <c r="D97" s="397" t="s">
        <v>64</v>
      </c>
      <c r="E97" s="339">
        <v>73</v>
      </c>
      <c r="F97" s="348">
        <f>E97*1.0397</f>
        <v>75.898099999999999</v>
      </c>
      <c r="G97" s="340">
        <v>72.8</v>
      </c>
      <c r="H97" s="393">
        <f t="shared" si="14"/>
        <v>75.690160000000006</v>
      </c>
      <c r="I97" s="339">
        <v>73.02</v>
      </c>
      <c r="J97" s="394">
        <f t="shared" si="15"/>
        <v>75.918893999999995</v>
      </c>
      <c r="K97" s="339">
        <v>73.540000000000006</v>
      </c>
      <c r="L97" s="339"/>
      <c r="M97" s="338" t="s">
        <v>90</v>
      </c>
    </row>
    <row r="98" spans="1:13" ht="45" customHeight="1" x14ac:dyDescent="0.2">
      <c r="A98" s="482" t="s">
        <v>117</v>
      </c>
      <c r="B98" s="478" t="s">
        <v>118</v>
      </c>
      <c r="C98" s="512" t="s">
        <v>52</v>
      </c>
      <c r="D98" s="397" t="s">
        <v>64</v>
      </c>
      <c r="E98" s="339">
        <v>73</v>
      </c>
      <c r="F98" s="348">
        <f>E98*1.0397</f>
        <v>75.898099999999999</v>
      </c>
      <c r="G98" s="340">
        <v>72.8</v>
      </c>
      <c r="H98" s="393">
        <f>G98*1.0397</f>
        <v>75.690160000000006</v>
      </c>
      <c r="I98" s="339">
        <v>73.02</v>
      </c>
      <c r="J98" s="394">
        <f>I98*1.0397</f>
        <v>75.918893999999995</v>
      </c>
      <c r="K98" s="339">
        <v>73.540000000000006</v>
      </c>
      <c r="L98" s="339"/>
      <c r="M98" s="449" t="s">
        <v>112</v>
      </c>
    </row>
    <row r="99" spans="1:13" ht="27" customHeight="1" x14ac:dyDescent="0.2">
      <c r="A99" s="526"/>
      <c r="B99" s="503"/>
      <c r="C99" s="512"/>
      <c r="D99" s="508" t="s">
        <v>261</v>
      </c>
      <c r="E99" s="508"/>
      <c r="F99" s="508"/>
      <c r="G99" s="497">
        <v>75.92</v>
      </c>
      <c r="H99" s="497">
        <f>G99*1.0397</f>
        <v>78.934024000000008</v>
      </c>
      <c r="I99" s="497">
        <v>76.349999999999994</v>
      </c>
      <c r="J99" s="510"/>
      <c r="K99" s="506"/>
      <c r="L99" s="510"/>
      <c r="M99" s="449"/>
    </row>
    <row r="100" spans="1:13" ht="21.75" customHeight="1" x14ac:dyDescent="0.2">
      <c r="A100" s="526"/>
      <c r="B100" s="503"/>
      <c r="C100" s="512"/>
      <c r="D100" s="509"/>
      <c r="E100" s="509"/>
      <c r="F100" s="509"/>
      <c r="G100" s="498"/>
      <c r="H100" s="498"/>
      <c r="I100" s="498"/>
      <c r="J100" s="511"/>
      <c r="K100" s="506"/>
      <c r="L100" s="511"/>
      <c r="M100" s="449"/>
    </row>
    <row r="101" spans="1:13" s="98" customFormat="1" ht="45" customHeight="1" x14ac:dyDescent="0.2">
      <c r="A101" s="526"/>
      <c r="B101" s="503"/>
      <c r="C101" s="508" t="s">
        <v>77</v>
      </c>
      <c r="D101" s="508" t="s">
        <v>263</v>
      </c>
      <c r="E101" s="508"/>
      <c r="F101" s="508"/>
      <c r="G101" s="497">
        <v>32.24</v>
      </c>
      <c r="H101" s="497">
        <f>G101*1.0397</f>
        <v>33.519928000000007</v>
      </c>
      <c r="I101" s="497">
        <v>33.19</v>
      </c>
      <c r="J101" s="497">
        <f>I101-1.0397</f>
        <v>32.150299999999994</v>
      </c>
      <c r="K101" s="514">
        <v>42.02</v>
      </c>
      <c r="L101" s="510"/>
      <c r="M101" s="508" t="s">
        <v>244</v>
      </c>
    </row>
    <row r="102" spans="1:13" s="98" customFormat="1" ht="22.5" customHeight="1" x14ac:dyDescent="0.2">
      <c r="A102" s="526"/>
      <c r="B102" s="503"/>
      <c r="C102" s="515"/>
      <c r="D102" s="509"/>
      <c r="E102" s="509"/>
      <c r="F102" s="509"/>
      <c r="G102" s="498"/>
      <c r="H102" s="498"/>
      <c r="I102" s="498"/>
      <c r="J102" s="498"/>
      <c r="K102" s="514"/>
      <c r="L102" s="511"/>
      <c r="M102" s="515"/>
    </row>
    <row r="103" spans="1:13" s="98" customFormat="1" ht="45" customHeight="1" x14ac:dyDescent="0.2">
      <c r="A103" s="526"/>
      <c r="B103" s="503"/>
      <c r="C103" s="509"/>
      <c r="D103" s="397" t="s">
        <v>78</v>
      </c>
      <c r="E103" s="339">
        <v>35</v>
      </c>
      <c r="F103" s="348">
        <f>E103*1.0397</f>
        <v>36.389500000000005</v>
      </c>
      <c r="G103" s="340">
        <v>32.24</v>
      </c>
      <c r="H103" s="340">
        <f>G103*1.0397</f>
        <v>33.519928000000007</v>
      </c>
      <c r="I103" s="339">
        <v>33.19</v>
      </c>
      <c r="J103" s="339">
        <f>I103*1.0397</f>
        <v>34.507643000000002</v>
      </c>
      <c r="K103" s="339" t="s">
        <v>256</v>
      </c>
      <c r="L103" s="339"/>
      <c r="M103" s="515"/>
    </row>
    <row r="104" spans="1:13" s="98" customFormat="1" ht="28.5" customHeight="1" x14ac:dyDescent="0.2">
      <c r="A104" s="526"/>
      <c r="B104" s="503"/>
      <c r="C104" s="512" t="s">
        <v>54</v>
      </c>
      <c r="D104" s="508" t="s">
        <v>263</v>
      </c>
      <c r="E104" s="508"/>
      <c r="F104" s="508"/>
      <c r="G104" s="497">
        <v>27.04</v>
      </c>
      <c r="H104" s="497">
        <f>G104*1.0397</f>
        <v>28.113488</v>
      </c>
      <c r="I104" s="497">
        <v>27.66</v>
      </c>
      <c r="J104" s="497">
        <f>I104*1.0397</f>
        <v>28.758102000000001</v>
      </c>
      <c r="K104" s="514">
        <v>42.02</v>
      </c>
      <c r="L104" s="510"/>
      <c r="M104" s="515"/>
    </row>
    <row r="105" spans="1:13" s="98" customFormat="1" ht="23.25" customHeight="1" x14ac:dyDescent="0.2">
      <c r="A105" s="526"/>
      <c r="B105" s="503"/>
      <c r="C105" s="512"/>
      <c r="D105" s="509"/>
      <c r="E105" s="509"/>
      <c r="F105" s="509"/>
      <c r="G105" s="498"/>
      <c r="H105" s="498"/>
      <c r="I105" s="498"/>
      <c r="J105" s="498"/>
      <c r="K105" s="514"/>
      <c r="L105" s="511"/>
      <c r="M105" s="515"/>
    </row>
    <row r="106" spans="1:13" ht="45.75" customHeight="1" x14ac:dyDescent="0.2">
      <c r="A106" s="526"/>
      <c r="B106" s="479"/>
      <c r="C106" s="512"/>
      <c r="D106" s="397" t="s">
        <v>78</v>
      </c>
      <c r="E106" s="339">
        <v>27</v>
      </c>
      <c r="F106" s="348">
        <f>E106*1.0397</f>
        <v>28.071900000000003</v>
      </c>
      <c r="G106" s="339">
        <v>27.04</v>
      </c>
      <c r="H106" s="339">
        <f>G106*1.0397</f>
        <v>28.113488</v>
      </c>
      <c r="I106" s="339">
        <v>27.66</v>
      </c>
      <c r="J106" s="339">
        <f>I106*1.0397</f>
        <v>28.758102000000001</v>
      </c>
      <c r="K106" s="339">
        <v>35.020000000000003</v>
      </c>
      <c r="L106" s="339">
        <f>K106*1.0397</f>
        <v>36.410294000000007</v>
      </c>
      <c r="M106" s="515"/>
    </row>
    <row r="107" spans="1:13" ht="45" customHeight="1" x14ac:dyDescent="0.2">
      <c r="A107" s="349" t="s">
        <v>120</v>
      </c>
      <c r="B107" s="346" t="s">
        <v>121</v>
      </c>
      <c r="C107" s="397" t="s">
        <v>52</v>
      </c>
      <c r="D107" s="397" t="s">
        <v>64</v>
      </c>
      <c r="E107" s="339">
        <v>73</v>
      </c>
      <c r="F107" s="348">
        <f t="shared" ref="F107:F108" si="16">E107*1.0397</f>
        <v>75.898099999999999</v>
      </c>
      <c r="G107" s="340">
        <v>72.8</v>
      </c>
      <c r="H107" s="394">
        <f t="shared" ref="H107:H108" si="17">G107*1.0397</f>
        <v>75.690160000000006</v>
      </c>
      <c r="I107" s="339">
        <v>76.349999999999994</v>
      </c>
      <c r="J107" s="394">
        <f t="shared" ref="J107:J108" si="18">I107*1.0397</f>
        <v>79.381095000000002</v>
      </c>
      <c r="K107" s="339">
        <v>73.540000000000006</v>
      </c>
      <c r="L107" s="339"/>
      <c r="M107" s="338" t="s">
        <v>90</v>
      </c>
    </row>
    <row r="108" spans="1:13" ht="45" customHeight="1" x14ac:dyDescent="0.2">
      <c r="A108" s="349" t="s">
        <v>222</v>
      </c>
      <c r="B108" s="346" t="s">
        <v>223</v>
      </c>
      <c r="C108" s="397" t="s">
        <v>52</v>
      </c>
      <c r="D108" s="397" t="s">
        <v>64</v>
      </c>
      <c r="E108" s="339">
        <v>71</v>
      </c>
      <c r="F108" s="348">
        <f t="shared" si="16"/>
        <v>73.818700000000007</v>
      </c>
      <c r="G108" s="339">
        <v>71.760000000000005</v>
      </c>
      <c r="H108" s="394">
        <f t="shared" si="17"/>
        <v>74.608872000000005</v>
      </c>
      <c r="I108" s="339">
        <v>73.02</v>
      </c>
      <c r="J108" s="394">
        <f t="shared" si="18"/>
        <v>75.918893999999995</v>
      </c>
      <c r="K108" s="339">
        <v>67.709999999999994</v>
      </c>
      <c r="L108" s="339"/>
      <c r="M108" s="338" t="s">
        <v>112</v>
      </c>
    </row>
    <row r="109" spans="1:13" ht="21.75" customHeight="1" x14ac:dyDescent="0.2">
      <c r="A109" s="355" t="s">
        <v>163</v>
      </c>
      <c r="B109" s="513" t="s">
        <v>122</v>
      </c>
      <c r="C109" s="513"/>
      <c r="D109" s="513"/>
      <c r="E109" s="513"/>
      <c r="F109" s="513"/>
      <c r="G109" s="513"/>
      <c r="H109" s="513"/>
      <c r="I109" s="513"/>
      <c r="J109" s="513"/>
      <c r="K109" s="513"/>
      <c r="L109" s="513"/>
      <c r="M109" s="513"/>
    </row>
    <row r="110" spans="1:13" hidden="1" x14ac:dyDescent="0.2">
      <c r="A110" s="349" t="s">
        <v>123</v>
      </c>
      <c r="B110" s="356" t="s">
        <v>124</v>
      </c>
      <c r="C110" s="397" t="s">
        <v>52</v>
      </c>
      <c r="D110" s="397" t="s">
        <v>78</v>
      </c>
      <c r="E110" s="338"/>
      <c r="F110" s="338"/>
      <c r="G110" s="340"/>
      <c r="H110" s="340"/>
      <c r="I110" s="339"/>
      <c r="J110" s="339"/>
      <c r="K110" s="339"/>
      <c r="L110" s="339"/>
      <c r="M110" s="338" t="s">
        <v>69</v>
      </c>
    </row>
    <row r="111" spans="1:13" hidden="1" x14ac:dyDescent="0.2">
      <c r="A111" s="349" t="s">
        <v>125</v>
      </c>
      <c r="B111" s="356" t="s">
        <v>126</v>
      </c>
      <c r="C111" s="397" t="s">
        <v>52</v>
      </c>
      <c r="D111" s="397" t="s">
        <v>78</v>
      </c>
      <c r="E111" s="338"/>
      <c r="F111" s="338"/>
      <c r="G111" s="340"/>
      <c r="H111" s="340"/>
      <c r="I111" s="339"/>
      <c r="J111" s="339"/>
      <c r="K111" s="339"/>
      <c r="L111" s="339"/>
      <c r="M111" s="338" t="s">
        <v>69</v>
      </c>
    </row>
    <row r="112" spans="1:13" hidden="1" x14ac:dyDescent="0.2">
      <c r="A112" s="504" t="s">
        <v>127</v>
      </c>
      <c r="B112" s="516" t="s">
        <v>128</v>
      </c>
      <c r="C112" s="397" t="s">
        <v>52</v>
      </c>
      <c r="D112" s="397" t="s">
        <v>78</v>
      </c>
      <c r="E112" s="338"/>
      <c r="F112" s="338"/>
      <c r="G112" s="340"/>
      <c r="H112" s="340"/>
      <c r="I112" s="339"/>
      <c r="J112" s="339"/>
      <c r="K112" s="339"/>
      <c r="L112" s="339"/>
      <c r="M112" s="449" t="s">
        <v>76</v>
      </c>
    </row>
    <row r="113" spans="1:14" ht="12.75" hidden="1" customHeight="1" x14ac:dyDescent="0.2">
      <c r="A113" s="504"/>
      <c r="B113" s="516"/>
      <c r="C113" s="449" t="s">
        <v>77</v>
      </c>
      <c r="D113" s="397" t="s">
        <v>129</v>
      </c>
      <c r="E113" s="338"/>
      <c r="F113" s="338"/>
      <c r="G113" s="497"/>
      <c r="H113" s="340"/>
      <c r="I113" s="510"/>
      <c r="J113" s="339"/>
      <c r="K113" s="506"/>
      <c r="L113" s="506"/>
      <c r="M113" s="449"/>
    </row>
    <row r="114" spans="1:14" ht="25.5" hidden="1" customHeight="1" x14ac:dyDescent="0.2">
      <c r="A114" s="504"/>
      <c r="B114" s="516"/>
      <c r="C114" s="449"/>
      <c r="D114" s="397" t="s">
        <v>107</v>
      </c>
      <c r="E114" s="338"/>
      <c r="F114" s="338"/>
      <c r="G114" s="498"/>
      <c r="H114" s="340"/>
      <c r="I114" s="511"/>
      <c r="J114" s="339"/>
      <c r="K114" s="506"/>
      <c r="L114" s="506"/>
      <c r="M114" s="449"/>
    </row>
    <row r="115" spans="1:14" hidden="1" x14ac:dyDescent="0.2">
      <c r="A115" s="504"/>
      <c r="B115" s="516"/>
      <c r="C115" s="397" t="s">
        <v>54</v>
      </c>
      <c r="D115" s="397" t="s">
        <v>130</v>
      </c>
      <c r="E115" s="338"/>
      <c r="F115" s="338"/>
      <c r="G115" s="340"/>
      <c r="H115" s="340"/>
      <c r="I115" s="339"/>
      <c r="J115" s="339"/>
      <c r="K115" s="339"/>
      <c r="L115" s="339"/>
      <c r="M115" s="338" t="s">
        <v>85</v>
      </c>
    </row>
    <row r="116" spans="1:14" ht="31.5" hidden="1" x14ac:dyDescent="0.2">
      <c r="A116" s="349">
        <v>210201</v>
      </c>
      <c r="B116" s="356" t="s">
        <v>131</v>
      </c>
      <c r="C116" s="397" t="s">
        <v>52</v>
      </c>
      <c r="D116" s="397" t="s">
        <v>78</v>
      </c>
      <c r="E116" s="338"/>
      <c r="F116" s="338"/>
      <c r="G116" s="340"/>
      <c r="H116" s="340"/>
      <c r="I116" s="339"/>
      <c r="J116" s="339"/>
      <c r="K116" s="339"/>
      <c r="L116" s="339"/>
      <c r="M116" s="338" t="s">
        <v>97</v>
      </c>
      <c r="N116" s="3">
        <v>1.0640000000000001</v>
      </c>
    </row>
    <row r="117" spans="1:14" hidden="1" x14ac:dyDescent="0.2">
      <c r="A117" s="349" t="s">
        <v>152</v>
      </c>
      <c r="B117" s="356" t="s">
        <v>132</v>
      </c>
      <c r="C117" s="397" t="s">
        <v>52</v>
      </c>
      <c r="D117" s="397" t="s">
        <v>78</v>
      </c>
      <c r="E117" s="338"/>
      <c r="F117" s="338"/>
      <c r="G117" s="340"/>
      <c r="H117" s="340"/>
      <c r="I117" s="339"/>
      <c r="J117" s="339"/>
      <c r="K117" s="339"/>
      <c r="L117" s="339"/>
      <c r="M117" s="338" t="s">
        <v>97</v>
      </c>
    </row>
    <row r="118" spans="1:14" hidden="1" x14ac:dyDescent="0.2">
      <c r="A118" s="349">
        <v>210312</v>
      </c>
      <c r="B118" s="356" t="s">
        <v>133</v>
      </c>
      <c r="C118" s="397" t="s">
        <v>52</v>
      </c>
      <c r="D118" s="397" t="s">
        <v>78</v>
      </c>
      <c r="E118" s="338"/>
      <c r="F118" s="338"/>
      <c r="G118" s="340"/>
      <c r="H118" s="340"/>
      <c r="I118" s="339"/>
      <c r="J118" s="339"/>
      <c r="K118" s="339"/>
      <c r="L118" s="339"/>
      <c r="M118" s="338" t="s">
        <v>97</v>
      </c>
    </row>
    <row r="119" spans="1:14" ht="31.5" hidden="1" x14ac:dyDescent="0.2">
      <c r="A119" s="349">
        <v>210401</v>
      </c>
      <c r="B119" s="356" t="s">
        <v>134</v>
      </c>
      <c r="C119" s="397" t="s">
        <v>52</v>
      </c>
      <c r="D119" s="397" t="s">
        <v>78</v>
      </c>
      <c r="E119" s="338"/>
      <c r="F119" s="338"/>
      <c r="G119" s="340"/>
      <c r="H119" s="340"/>
      <c r="I119" s="339"/>
      <c r="J119" s="339"/>
      <c r="K119" s="339"/>
      <c r="L119" s="339"/>
      <c r="M119" s="338" t="s">
        <v>90</v>
      </c>
    </row>
    <row r="120" spans="1:14" ht="31.5" hidden="1" x14ac:dyDescent="0.2">
      <c r="A120" s="349" t="s">
        <v>153</v>
      </c>
      <c r="B120" s="356" t="s">
        <v>55</v>
      </c>
      <c r="C120" s="397" t="s">
        <v>52</v>
      </c>
      <c r="D120" s="397" t="s">
        <v>78</v>
      </c>
      <c r="E120" s="338"/>
      <c r="F120" s="338"/>
      <c r="G120" s="340"/>
      <c r="H120" s="340"/>
      <c r="I120" s="339"/>
      <c r="J120" s="339"/>
      <c r="K120" s="339"/>
      <c r="L120" s="339"/>
      <c r="M120" s="338" t="s">
        <v>97</v>
      </c>
    </row>
    <row r="121" spans="1:14" hidden="1" x14ac:dyDescent="0.2">
      <c r="A121" s="349">
        <v>210403</v>
      </c>
      <c r="B121" s="356" t="s">
        <v>135</v>
      </c>
      <c r="C121" s="397" t="s">
        <v>52</v>
      </c>
      <c r="D121" s="397" t="s">
        <v>78</v>
      </c>
      <c r="E121" s="338"/>
      <c r="F121" s="338"/>
      <c r="G121" s="340"/>
      <c r="H121" s="340"/>
      <c r="I121" s="339"/>
      <c r="J121" s="339"/>
      <c r="K121" s="339"/>
      <c r="L121" s="339"/>
      <c r="M121" s="338" t="s">
        <v>90</v>
      </c>
    </row>
    <row r="122" spans="1:14" hidden="1" x14ac:dyDescent="0.2">
      <c r="A122" s="504" t="s">
        <v>154</v>
      </c>
      <c r="B122" s="516" t="s">
        <v>51</v>
      </c>
      <c r="C122" s="397" t="s">
        <v>52</v>
      </c>
      <c r="D122" s="397" t="s">
        <v>78</v>
      </c>
      <c r="E122" s="338"/>
      <c r="F122" s="338"/>
      <c r="G122" s="340"/>
      <c r="H122" s="340"/>
      <c r="I122" s="339"/>
      <c r="J122" s="339"/>
      <c r="K122" s="339"/>
      <c r="L122" s="339"/>
      <c r="M122" s="338" t="s">
        <v>90</v>
      </c>
    </row>
    <row r="123" spans="1:14" hidden="1" x14ac:dyDescent="0.2">
      <c r="A123" s="504"/>
      <c r="B123" s="516"/>
      <c r="C123" s="397" t="s">
        <v>77</v>
      </c>
      <c r="D123" s="397" t="s">
        <v>130</v>
      </c>
      <c r="E123" s="338"/>
      <c r="F123" s="338"/>
      <c r="G123" s="340"/>
      <c r="H123" s="340"/>
      <c r="I123" s="339"/>
      <c r="J123" s="339"/>
      <c r="K123" s="339"/>
      <c r="L123" s="339"/>
      <c r="M123" s="449" t="s">
        <v>85</v>
      </c>
    </row>
    <row r="124" spans="1:14" hidden="1" x14ac:dyDescent="0.2">
      <c r="A124" s="504"/>
      <c r="B124" s="516"/>
      <c r="C124" s="449" t="s">
        <v>54</v>
      </c>
      <c r="D124" s="397" t="s">
        <v>130</v>
      </c>
      <c r="E124" s="338"/>
      <c r="F124" s="338"/>
      <c r="G124" s="340"/>
      <c r="H124" s="340"/>
      <c r="I124" s="339"/>
      <c r="J124" s="339"/>
      <c r="K124" s="339"/>
      <c r="L124" s="339"/>
      <c r="M124" s="449"/>
    </row>
    <row r="125" spans="1:14" ht="12.75" hidden="1" customHeight="1" x14ac:dyDescent="0.2">
      <c r="A125" s="504"/>
      <c r="B125" s="516"/>
      <c r="C125" s="449"/>
      <c r="D125" s="397" t="s">
        <v>136</v>
      </c>
      <c r="E125" s="338"/>
      <c r="F125" s="338"/>
      <c r="G125" s="517"/>
      <c r="H125" s="357"/>
      <c r="I125" s="519"/>
      <c r="J125" s="358"/>
      <c r="K125" s="521"/>
      <c r="L125" s="506"/>
      <c r="M125" s="449"/>
    </row>
    <row r="126" spans="1:14" ht="12.75" hidden="1" customHeight="1" x14ac:dyDescent="0.2">
      <c r="A126" s="504"/>
      <c r="B126" s="516"/>
      <c r="C126" s="449"/>
      <c r="D126" s="397" t="s">
        <v>80</v>
      </c>
      <c r="E126" s="338"/>
      <c r="F126" s="338"/>
      <c r="G126" s="518"/>
      <c r="H126" s="357"/>
      <c r="I126" s="520"/>
      <c r="J126" s="358"/>
      <c r="K126" s="521"/>
      <c r="L126" s="506"/>
      <c r="M126" s="449"/>
    </row>
    <row r="127" spans="1:14" ht="12.75" hidden="1" customHeight="1" x14ac:dyDescent="0.2">
      <c r="A127" s="504"/>
      <c r="B127" s="516"/>
      <c r="C127" s="449" t="s">
        <v>54</v>
      </c>
      <c r="D127" s="397" t="s">
        <v>137</v>
      </c>
      <c r="E127" s="338"/>
      <c r="F127" s="338"/>
      <c r="G127" s="517"/>
      <c r="H127" s="357"/>
      <c r="I127" s="519"/>
      <c r="J127" s="358"/>
      <c r="K127" s="521"/>
      <c r="L127" s="506"/>
      <c r="M127" s="449"/>
    </row>
    <row r="128" spans="1:14" ht="25.5" hidden="1" customHeight="1" x14ac:dyDescent="0.2">
      <c r="A128" s="504"/>
      <c r="B128" s="516"/>
      <c r="C128" s="449"/>
      <c r="D128" s="397" t="s">
        <v>70</v>
      </c>
      <c r="E128" s="338"/>
      <c r="F128" s="338"/>
      <c r="G128" s="518"/>
      <c r="H128" s="357"/>
      <c r="I128" s="520"/>
      <c r="J128" s="358"/>
      <c r="K128" s="521"/>
      <c r="L128" s="506"/>
      <c r="M128" s="449"/>
    </row>
    <row r="129" spans="1:13" ht="18" hidden="1" customHeight="1" x14ac:dyDescent="0.2">
      <c r="A129" s="504" t="s">
        <v>155</v>
      </c>
      <c r="B129" s="516" t="s">
        <v>31</v>
      </c>
      <c r="C129" s="397" t="s">
        <v>52</v>
      </c>
      <c r="D129" s="397" t="s">
        <v>78</v>
      </c>
      <c r="E129" s="338"/>
      <c r="F129" s="338"/>
      <c r="G129" s="340"/>
      <c r="H129" s="340"/>
      <c r="I129" s="339"/>
      <c r="J129" s="339"/>
      <c r="K129" s="339"/>
      <c r="L129" s="339"/>
      <c r="M129" s="338" t="s">
        <v>97</v>
      </c>
    </row>
    <row r="130" spans="1:13" ht="20.25" hidden="1" customHeight="1" x14ac:dyDescent="0.2">
      <c r="A130" s="504"/>
      <c r="B130" s="516"/>
      <c r="C130" s="397" t="s">
        <v>54</v>
      </c>
      <c r="D130" s="397" t="s">
        <v>130</v>
      </c>
      <c r="E130" s="338"/>
      <c r="F130" s="338"/>
      <c r="G130" s="340"/>
      <c r="H130" s="340"/>
      <c r="I130" s="339"/>
      <c r="J130" s="339"/>
      <c r="K130" s="339"/>
      <c r="L130" s="339"/>
      <c r="M130" s="338" t="s">
        <v>85</v>
      </c>
    </row>
    <row r="131" spans="1:13" ht="33.75" hidden="1" customHeight="1" x14ac:dyDescent="0.2">
      <c r="A131" s="504" t="s">
        <v>156</v>
      </c>
      <c r="B131" s="516" t="s">
        <v>33</v>
      </c>
      <c r="C131" s="397" t="s">
        <v>52</v>
      </c>
      <c r="D131" s="397" t="s">
        <v>138</v>
      </c>
      <c r="E131" s="338"/>
      <c r="F131" s="338"/>
      <c r="G131" s="340"/>
      <c r="H131" s="340"/>
      <c r="I131" s="339"/>
      <c r="J131" s="339"/>
      <c r="K131" s="339"/>
      <c r="L131" s="339"/>
      <c r="M131" s="338" t="s">
        <v>90</v>
      </c>
    </row>
    <row r="132" spans="1:13" s="31" customFormat="1" ht="60" hidden="1" customHeight="1" x14ac:dyDescent="0.2">
      <c r="A132" s="504"/>
      <c r="B132" s="516"/>
      <c r="C132" s="397" t="s">
        <v>77</v>
      </c>
      <c r="D132" s="397" t="s">
        <v>130</v>
      </c>
      <c r="E132" s="338"/>
      <c r="F132" s="338"/>
      <c r="G132" s="340"/>
      <c r="H132" s="340"/>
      <c r="I132" s="339"/>
      <c r="J132" s="339"/>
      <c r="K132" s="339"/>
      <c r="L132" s="339"/>
      <c r="M132" s="449" t="s">
        <v>85</v>
      </c>
    </row>
    <row r="133" spans="1:13" hidden="1" x14ac:dyDescent="0.2">
      <c r="A133" s="504"/>
      <c r="B133" s="516"/>
      <c r="C133" s="449" t="s">
        <v>54</v>
      </c>
      <c r="D133" s="397" t="s">
        <v>130</v>
      </c>
      <c r="E133" s="338"/>
      <c r="F133" s="338"/>
      <c r="G133" s="340"/>
      <c r="H133" s="340"/>
      <c r="I133" s="339"/>
      <c r="J133" s="339"/>
      <c r="K133" s="339"/>
      <c r="L133" s="339"/>
      <c r="M133" s="449"/>
    </row>
    <row r="134" spans="1:13" ht="12.75" hidden="1" customHeight="1" x14ac:dyDescent="0.2">
      <c r="A134" s="504"/>
      <c r="B134" s="516"/>
      <c r="C134" s="449"/>
      <c r="D134" s="397" t="s">
        <v>136</v>
      </c>
      <c r="E134" s="338"/>
      <c r="F134" s="338"/>
      <c r="G134" s="517"/>
      <c r="H134" s="357"/>
      <c r="I134" s="519"/>
      <c r="J134" s="358"/>
      <c r="K134" s="521"/>
      <c r="L134" s="506"/>
      <c r="M134" s="449"/>
    </row>
    <row r="135" spans="1:13" ht="12.75" hidden="1" customHeight="1" x14ac:dyDescent="0.2">
      <c r="A135" s="504"/>
      <c r="B135" s="516"/>
      <c r="C135" s="449"/>
      <c r="D135" s="397" t="s">
        <v>80</v>
      </c>
      <c r="E135" s="338"/>
      <c r="F135" s="338"/>
      <c r="G135" s="518"/>
      <c r="H135" s="357"/>
      <c r="I135" s="520"/>
      <c r="J135" s="358"/>
      <c r="K135" s="521"/>
      <c r="L135" s="506"/>
      <c r="M135" s="449"/>
    </row>
    <row r="136" spans="1:13" ht="29.25" hidden="1" customHeight="1" x14ac:dyDescent="0.2">
      <c r="A136" s="504"/>
      <c r="B136" s="516"/>
      <c r="C136" s="449" t="s">
        <v>54</v>
      </c>
      <c r="D136" s="397" t="s">
        <v>139</v>
      </c>
      <c r="E136" s="338"/>
      <c r="F136" s="338"/>
      <c r="G136" s="517"/>
      <c r="H136" s="357"/>
      <c r="I136" s="519"/>
      <c r="J136" s="358"/>
      <c r="K136" s="521"/>
      <c r="L136" s="506"/>
      <c r="M136" s="449"/>
    </row>
    <row r="137" spans="1:13" ht="25.5" hidden="1" customHeight="1" x14ac:dyDescent="0.2">
      <c r="A137" s="504"/>
      <c r="B137" s="516"/>
      <c r="C137" s="449"/>
      <c r="D137" s="397" t="s">
        <v>70</v>
      </c>
      <c r="E137" s="338"/>
      <c r="F137" s="338"/>
      <c r="G137" s="518"/>
      <c r="H137" s="357"/>
      <c r="I137" s="520"/>
      <c r="J137" s="358"/>
      <c r="K137" s="521"/>
      <c r="L137" s="506"/>
      <c r="M137" s="449"/>
    </row>
    <row r="138" spans="1:13" ht="54.75" customHeight="1" x14ac:dyDescent="0.2">
      <c r="A138" s="359" t="s">
        <v>157</v>
      </c>
      <c r="B138" s="360" t="s">
        <v>140</v>
      </c>
      <c r="C138" s="361" t="s">
        <v>52</v>
      </c>
      <c r="D138" s="361" t="s">
        <v>78</v>
      </c>
      <c r="E138" s="362">
        <v>72</v>
      </c>
      <c r="F138" s="348">
        <f>E138*1.0397</f>
        <v>74.858400000000003</v>
      </c>
      <c r="G138" s="363">
        <v>71.760000000000005</v>
      </c>
      <c r="H138" s="363">
        <f>G138*1.0397</f>
        <v>74.608872000000005</v>
      </c>
      <c r="I138" s="362">
        <v>73.02</v>
      </c>
      <c r="J138" s="362">
        <f>I138*1.0397</f>
        <v>75.918893999999995</v>
      </c>
      <c r="K138" s="362">
        <v>61.878835200000005</v>
      </c>
      <c r="L138" s="362">
        <f>K138*1.0397</f>
        <v>64.335424957440011</v>
      </c>
      <c r="M138" s="361" t="s">
        <v>65</v>
      </c>
    </row>
    <row r="139" spans="1:13" hidden="1" x14ac:dyDescent="0.2">
      <c r="A139" s="504" t="s">
        <v>158</v>
      </c>
      <c r="B139" s="516" t="s">
        <v>141</v>
      </c>
      <c r="C139" s="397" t="s">
        <v>52</v>
      </c>
      <c r="D139" s="397" t="s">
        <v>78</v>
      </c>
      <c r="E139" s="338"/>
      <c r="F139" s="338"/>
      <c r="G139" s="340"/>
      <c r="H139" s="340"/>
      <c r="I139" s="339"/>
      <c r="J139" s="339"/>
      <c r="K139" s="339"/>
      <c r="L139" s="339"/>
      <c r="M139" s="338" t="s">
        <v>112</v>
      </c>
    </row>
    <row r="140" spans="1:13" hidden="1" x14ac:dyDescent="0.2">
      <c r="A140" s="504"/>
      <c r="B140" s="516"/>
      <c r="C140" s="449" t="s">
        <v>54</v>
      </c>
      <c r="D140" s="397" t="s">
        <v>130</v>
      </c>
      <c r="E140" s="338"/>
      <c r="F140" s="338"/>
      <c r="G140" s="340"/>
      <c r="H140" s="340"/>
      <c r="I140" s="339"/>
      <c r="J140" s="339"/>
      <c r="K140" s="339"/>
      <c r="L140" s="339"/>
      <c r="M140" s="449" t="s">
        <v>85</v>
      </c>
    </row>
    <row r="141" spans="1:13" ht="12.75" hidden="1" customHeight="1" x14ac:dyDescent="0.2">
      <c r="A141" s="504"/>
      <c r="B141" s="516"/>
      <c r="C141" s="449"/>
      <c r="D141" s="397" t="s">
        <v>136</v>
      </c>
      <c r="E141" s="338"/>
      <c r="F141" s="338"/>
      <c r="G141" s="517"/>
      <c r="H141" s="357"/>
      <c r="I141" s="519"/>
      <c r="J141" s="358"/>
      <c r="K141" s="521"/>
      <c r="L141" s="506"/>
      <c r="M141" s="449"/>
    </row>
    <row r="142" spans="1:13" ht="12.75" hidden="1" customHeight="1" x14ac:dyDescent="0.2">
      <c r="A142" s="504"/>
      <c r="B142" s="516"/>
      <c r="C142" s="449"/>
      <c r="D142" s="397" t="s">
        <v>80</v>
      </c>
      <c r="E142" s="338"/>
      <c r="F142" s="338"/>
      <c r="G142" s="518"/>
      <c r="H142" s="357"/>
      <c r="I142" s="520"/>
      <c r="J142" s="358"/>
      <c r="K142" s="521"/>
      <c r="L142" s="506"/>
      <c r="M142" s="449"/>
    </row>
    <row r="143" spans="1:13" ht="12.75" hidden="1" customHeight="1" x14ac:dyDescent="0.2">
      <c r="A143" s="504"/>
      <c r="B143" s="516"/>
      <c r="C143" s="449"/>
      <c r="D143" s="397" t="s">
        <v>137</v>
      </c>
      <c r="E143" s="338"/>
      <c r="F143" s="338"/>
      <c r="G143" s="517"/>
      <c r="H143" s="357"/>
      <c r="I143" s="519"/>
      <c r="J143" s="358"/>
      <c r="K143" s="521"/>
      <c r="L143" s="506"/>
      <c r="M143" s="449"/>
    </row>
    <row r="144" spans="1:13" ht="25.5" hidden="1" customHeight="1" x14ac:dyDescent="0.2">
      <c r="A144" s="504"/>
      <c r="B144" s="516"/>
      <c r="C144" s="449"/>
      <c r="D144" s="397" t="s">
        <v>70</v>
      </c>
      <c r="E144" s="338"/>
      <c r="F144" s="338"/>
      <c r="G144" s="518"/>
      <c r="H144" s="357"/>
      <c r="I144" s="520"/>
      <c r="J144" s="358"/>
      <c r="K144" s="521"/>
      <c r="L144" s="506"/>
      <c r="M144" s="449"/>
    </row>
    <row r="145" spans="1:13" ht="47.25" hidden="1" x14ac:dyDescent="0.2">
      <c r="A145" s="349">
        <v>230102</v>
      </c>
      <c r="B145" s="356" t="s">
        <v>142</v>
      </c>
      <c r="C145" s="397" t="s">
        <v>52</v>
      </c>
      <c r="D145" s="397" t="s">
        <v>78</v>
      </c>
      <c r="E145" s="338"/>
      <c r="F145" s="338"/>
      <c r="G145" s="340"/>
      <c r="H145" s="340"/>
      <c r="I145" s="339"/>
      <c r="J145" s="339"/>
      <c r="K145" s="339"/>
      <c r="L145" s="339"/>
      <c r="M145" s="338" t="s">
        <v>90</v>
      </c>
    </row>
    <row r="146" spans="1:13" ht="47.25" hidden="1" x14ac:dyDescent="0.2">
      <c r="A146" s="349">
        <v>230105</v>
      </c>
      <c r="B146" s="356" t="s">
        <v>143</v>
      </c>
      <c r="C146" s="397" t="s">
        <v>52</v>
      </c>
      <c r="D146" s="397" t="s">
        <v>78</v>
      </c>
      <c r="E146" s="338"/>
      <c r="F146" s="338"/>
      <c r="G146" s="340"/>
      <c r="H146" s="340"/>
      <c r="I146" s="339"/>
      <c r="J146" s="339"/>
      <c r="K146" s="339"/>
      <c r="L146" s="339"/>
      <c r="M146" s="338" t="s">
        <v>90</v>
      </c>
    </row>
    <row r="147" spans="1:13" hidden="1" x14ac:dyDescent="0.2">
      <c r="A147" s="504" t="s">
        <v>159</v>
      </c>
      <c r="B147" s="516" t="s">
        <v>118</v>
      </c>
      <c r="C147" s="397" t="s">
        <v>52</v>
      </c>
      <c r="D147" s="397" t="s">
        <v>78</v>
      </c>
      <c r="E147" s="338"/>
      <c r="F147" s="338"/>
      <c r="G147" s="340"/>
      <c r="H147" s="340"/>
      <c r="I147" s="339"/>
      <c r="J147" s="339"/>
      <c r="K147" s="339"/>
      <c r="L147" s="339"/>
      <c r="M147" s="338" t="s">
        <v>112</v>
      </c>
    </row>
    <row r="148" spans="1:13" hidden="1" x14ac:dyDescent="0.2">
      <c r="A148" s="504"/>
      <c r="B148" s="516"/>
      <c r="C148" s="449" t="s">
        <v>54</v>
      </c>
      <c r="D148" s="397" t="s">
        <v>130</v>
      </c>
      <c r="E148" s="338"/>
      <c r="F148" s="338"/>
      <c r="G148" s="340"/>
      <c r="H148" s="340"/>
      <c r="I148" s="339"/>
      <c r="J148" s="339"/>
      <c r="K148" s="339"/>
      <c r="L148" s="339"/>
      <c r="M148" s="449" t="s">
        <v>85</v>
      </c>
    </row>
    <row r="149" spans="1:13" ht="12.75" hidden="1" customHeight="1" x14ac:dyDescent="0.2">
      <c r="A149" s="504"/>
      <c r="B149" s="516"/>
      <c r="C149" s="449"/>
      <c r="D149" s="397" t="s">
        <v>144</v>
      </c>
      <c r="E149" s="338"/>
      <c r="F149" s="338"/>
      <c r="G149" s="517"/>
      <c r="H149" s="357"/>
      <c r="I149" s="519"/>
      <c r="J149" s="358"/>
      <c r="K149" s="521"/>
      <c r="L149" s="506"/>
      <c r="M149" s="449"/>
    </row>
    <row r="150" spans="1:13" ht="12.75" hidden="1" customHeight="1" x14ac:dyDescent="0.2">
      <c r="A150" s="504"/>
      <c r="B150" s="516"/>
      <c r="C150" s="449"/>
      <c r="D150" s="397" t="s">
        <v>80</v>
      </c>
      <c r="E150" s="338"/>
      <c r="F150" s="338"/>
      <c r="G150" s="518"/>
      <c r="H150" s="357"/>
      <c r="I150" s="520"/>
      <c r="J150" s="358"/>
      <c r="K150" s="521"/>
      <c r="L150" s="506"/>
      <c r="M150" s="449"/>
    </row>
    <row r="151" spans="1:13" ht="22.5" customHeight="1" x14ac:dyDescent="0.2">
      <c r="A151" s="355" t="s">
        <v>164</v>
      </c>
      <c r="B151" s="513" t="s">
        <v>145</v>
      </c>
      <c r="C151" s="513"/>
      <c r="D151" s="513"/>
      <c r="E151" s="513"/>
      <c r="F151" s="513"/>
      <c r="G151" s="513"/>
      <c r="H151" s="513"/>
      <c r="I151" s="513"/>
      <c r="J151" s="513"/>
      <c r="K151" s="513"/>
      <c r="L151" s="513"/>
      <c r="M151" s="513"/>
    </row>
    <row r="152" spans="1:13" ht="45" customHeight="1" x14ac:dyDescent="0.2">
      <c r="A152" s="349" t="s">
        <v>146</v>
      </c>
      <c r="B152" s="356" t="s">
        <v>147</v>
      </c>
      <c r="C152" s="397" t="s">
        <v>52</v>
      </c>
      <c r="D152" s="397" t="s">
        <v>230</v>
      </c>
      <c r="E152" s="339">
        <v>65.5</v>
      </c>
      <c r="F152" s="348">
        <f>E152*1.0397</f>
        <v>68.100350000000006</v>
      </c>
      <c r="G152" s="364">
        <v>60.32</v>
      </c>
      <c r="H152" s="364"/>
      <c r="I152" s="340"/>
      <c r="J152" s="340"/>
      <c r="K152" s="339"/>
      <c r="L152" s="339"/>
      <c r="M152" s="347" t="s">
        <v>69</v>
      </c>
    </row>
    <row r="153" spans="1:13" ht="45" customHeight="1" x14ac:dyDescent="0.2">
      <c r="A153" s="349" t="s">
        <v>191</v>
      </c>
      <c r="B153" s="356" t="s">
        <v>89</v>
      </c>
      <c r="C153" s="397" t="s">
        <v>52</v>
      </c>
      <c r="D153" s="397" t="s">
        <v>230</v>
      </c>
      <c r="E153" s="339">
        <v>72</v>
      </c>
      <c r="F153" s="348">
        <f t="shared" ref="F153:F154" si="19">E153*1.0397</f>
        <v>74.858400000000003</v>
      </c>
      <c r="G153" s="364">
        <v>72.8</v>
      </c>
      <c r="H153" s="364"/>
      <c r="I153" s="340"/>
      <c r="J153" s="340"/>
      <c r="K153" s="339"/>
      <c r="L153" s="339"/>
      <c r="M153" s="347" t="s">
        <v>90</v>
      </c>
    </row>
    <row r="154" spans="1:13" ht="45" customHeight="1" x14ac:dyDescent="0.2">
      <c r="A154" s="504" t="s">
        <v>192</v>
      </c>
      <c r="B154" s="505" t="s">
        <v>67</v>
      </c>
      <c r="C154" s="397" t="s">
        <v>52</v>
      </c>
      <c r="D154" s="397" t="s">
        <v>230</v>
      </c>
      <c r="E154" s="339">
        <v>68</v>
      </c>
      <c r="F154" s="348">
        <f t="shared" si="19"/>
        <v>70.699600000000004</v>
      </c>
      <c r="G154" s="364">
        <v>60.32</v>
      </c>
      <c r="H154" s="364"/>
      <c r="I154" s="340"/>
      <c r="J154" s="340"/>
      <c r="K154" s="339"/>
      <c r="L154" s="339"/>
      <c r="M154" s="347" t="s">
        <v>69</v>
      </c>
    </row>
    <row r="155" spans="1:13" s="98" customFormat="1" ht="45" customHeight="1" x14ac:dyDescent="0.2">
      <c r="A155" s="504"/>
      <c r="B155" s="505"/>
      <c r="C155" s="397" t="s">
        <v>77</v>
      </c>
      <c r="D155" s="397" t="s">
        <v>232</v>
      </c>
      <c r="E155" s="338"/>
      <c r="F155" s="339"/>
      <c r="G155" s="364">
        <v>35.36</v>
      </c>
      <c r="H155" s="364">
        <f>G155*1.0397</f>
        <v>36.763792000000002</v>
      </c>
      <c r="I155" s="340"/>
      <c r="J155" s="340"/>
      <c r="K155" s="339"/>
      <c r="L155" s="339"/>
      <c r="M155" s="399" t="s">
        <v>244</v>
      </c>
    </row>
    <row r="156" spans="1:13" ht="45" customHeight="1" x14ac:dyDescent="0.2">
      <c r="A156" s="504" t="s">
        <v>193</v>
      </c>
      <c r="B156" s="523" t="s">
        <v>104</v>
      </c>
      <c r="C156" s="508" t="s">
        <v>52</v>
      </c>
      <c r="D156" s="508" t="s">
        <v>230</v>
      </c>
      <c r="E156" s="339">
        <v>72</v>
      </c>
      <c r="F156" s="348">
        <f>E156*1.0397</f>
        <v>74.858400000000003</v>
      </c>
      <c r="G156" s="364">
        <v>72.8</v>
      </c>
      <c r="H156" s="364"/>
      <c r="I156" s="340"/>
      <c r="J156" s="340"/>
      <c r="K156" s="339"/>
      <c r="L156" s="339"/>
      <c r="M156" s="347" t="s">
        <v>97</v>
      </c>
    </row>
    <row r="157" spans="1:13" ht="45" customHeight="1" x14ac:dyDescent="0.2">
      <c r="A157" s="504"/>
      <c r="B157" s="524"/>
      <c r="C157" s="515"/>
      <c r="D157" s="515"/>
      <c r="E157" s="339">
        <v>72</v>
      </c>
      <c r="F157" s="348">
        <f t="shared" ref="F157:F168" si="20">E157*1.0397</f>
        <v>74.858400000000003</v>
      </c>
      <c r="G157" s="364">
        <v>72.8</v>
      </c>
      <c r="H157" s="364"/>
      <c r="I157" s="340"/>
      <c r="J157" s="340"/>
      <c r="K157" s="339"/>
      <c r="L157" s="339"/>
      <c r="M157" s="347" t="s">
        <v>90</v>
      </c>
    </row>
    <row r="158" spans="1:13" s="98" customFormat="1" ht="45" customHeight="1" x14ac:dyDescent="0.2">
      <c r="A158" s="504"/>
      <c r="B158" s="524"/>
      <c r="C158" s="509"/>
      <c r="D158" s="509"/>
      <c r="E158" s="339">
        <v>72</v>
      </c>
      <c r="F158" s="348">
        <f t="shared" si="20"/>
        <v>74.858400000000003</v>
      </c>
      <c r="G158" s="364"/>
      <c r="H158" s="364"/>
      <c r="I158" s="340"/>
      <c r="J158" s="340"/>
      <c r="K158" s="339"/>
      <c r="L158" s="339"/>
      <c r="M158" s="347" t="s">
        <v>257</v>
      </c>
    </row>
    <row r="159" spans="1:13" ht="45" customHeight="1" x14ac:dyDescent="0.2">
      <c r="A159" s="504"/>
      <c r="B159" s="525"/>
      <c r="C159" s="397" t="s">
        <v>231</v>
      </c>
      <c r="D159" s="397" t="s">
        <v>232</v>
      </c>
      <c r="E159" s="339">
        <v>35</v>
      </c>
      <c r="F159" s="348">
        <f t="shared" si="20"/>
        <v>36.389500000000005</v>
      </c>
      <c r="G159" s="364">
        <v>35.36</v>
      </c>
      <c r="H159" s="364">
        <f>G159*1.0397</f>
        <v>36.763792000000002</v>
      </c>
      <c r="I159" s="340">
        <v>35.409999999999997</v>
      </c>
      <c r="J159" s="340"/>
      <c r="K159" s="339"/>
      <c r="L159" s="339"/>
      <c r="M159" s="347" t="s">
        <v>244</v>
      </c>
    </row>
    <row r="160" spans="1:13" ht="45" customHeight="1" x14ac:dyDescent="0.2">
      <c r="A160" s="349" t="s">
        <v>149</v>
      </c>
      <c r="B160" s="356" t="s">
        <v>109</v>
      </c>
      <c r="C160" s="397" t="s">
        <v>52</v>
      </c>
      <c r="D160" s="397" t="s">
        <v>230</v>
      </c>
      <c r="E160" s="339">
        <v>72</v>
      </c>
      <c r="F160" s="348">
        <f t="shared" si="20"/>
        <v>74.858400000000003</v>
      </c>
      <c r="G160" s="364">
        <v>72.8</v>
      </c>
      <c r="H160" s="364"/>
      <c r="I160" s="340"/>
      <c r="J160" s="340"/>
      <c r="K160" s="339"/>
      <c r="L160" s="339"/>
      <c r="M160" s="347" t="s">
        <v>97</v>
      </c>
    </row>
    <row r="161" spans="1:13" ht="48" customHeight="1" x14ac:dyDescent="0.2">
      <c r="A161" s="349" t="s">
        <v>194</v>
      </c>
      <c r="B161" s="356" t="s">
        <v>150</v>
      </c>
      <c r="C161" s="397" t="s">
        <v>52</v>
      </c>
      <c r="D161" s="397" t="s">
        <v>230</v>
      </c>
      <c r="E161" s="339">
        <v>72</v>
      </c>
      <c r="F161" s="348">
        <f t="shared" si="20"/>
        <v>74.858400000000003</v>
      </c>
      <c r="G161" s="364">
        <v>71.760000000000005</v>
      </c>
      <c r="H161" s="364"/>
      <c r="I161" s="340"/>
      <c r="J161" s="340"/>
      <c r="K161" s="339"/>
      <c r="L161" s="339"/>
      <c r="M161" s="347" t="s">
        <v>112</v>
      </c>
    </row>
    <row r="162" spans="1:13" ht="45" customHeight="1" x14ac:dyDescent="0.2">
      <c r="A162" s="504" t="s">
        <v>195</v>
      </c>
      <c r="B162" s="505" t="s">
        <v>118</v>
      </c>
      <c r="C162" s="397" t="s">
        <v>52</v>
      </c>
      <c r="D162" s="397" t="s">
        <v>230</v>
      </c>
      <c r="E162" s="339">
        <v>72</v>
      </c>
      <c r="F162" s="348">
        <f t="shared" si="20"/>
        <v>74.858400000000003</v>
      </c>
      <c r="G162" s="364">
        <v>72.8</v>
      </c>
      <c r="H162" s="364"/>
      <c r="I162" s="340"/>
      <c r="J162" s="340"/>
      <c r="K162" s="339"/>
      <c r="L162" s="339"/>
      <c r="M162" s="347" t="s">
        <v>112</v>
      </c>
    </row>
    <row r="163" spans="1:13" ht="45" customHeight="1" x14ac:dyDescent="0.2">
      <c r="A163" s="504"/>
      <c r="B163" s="505"/>
      <c r="C163" s="397" t="s">
        <v>231</v>
      </c>
      <c r="D163" s="397" t="s">
        <v>232</v>
      </c>
      <c r="E163" s="339">
        <v>35</v>
      </c>
      <c r="F163" s="348">
        <f t="shared" si="20"/>
        <v>36.389500000000005</v>
      </c>
      <c r="G163" s="364">
        <v>35.36</v>
      </c>
      <c r="H163" s="364">
        <f>G163*1.0397</f>
        <v>36.763792000000002</v>
      </c>
      <c r="I163" s="340">
        <v>35.409999999999997</v>
      </c>
      <c r="J163" s="340"/>
      <c r="K163" s="339"/>
      <c r="L163" s="339"/>
      <c r="M163" s="347" t="s">
        <v>244</v>
      </c>
    </row>
    <row r="164" spans="1:13" ht="45" customHeight="1" x14ac:dyDescent="0.2">
      <c r="A164" s="349" t="s">
        <v>197</v>
      </c>
      <c r="B164" s="356" t="s">
        <v>132</v>
      </c>
      <c r="C164" s="397" t="s">
        <v>52</v>
      </c>
      <c r="D164" s="397" t="s">
        <v>230</v>
      </c>
      <c r="E164" s="339">
        <v>72</v>
      </c>
      <c r="F164" s="348">
        <f t="shared" si="20"/>
        <v>74.858400000000003</v>
      </c>
      <c r="G164" s="364">
        <v>72.8</v>
      </c>
      <c r="H164" s="364"/>
      <c r="I164" s="340"/>
      <c r="J164" s="340"/>
      <c r="K164" s="339"/>
      <c r="L164" s="339"/>
      <c r="M164" s="347" t="s">
        <v>97</v>
      </c>
    </row>
    <row r="165" spans="1:13" ht="45" customHeight="1" x14ac:dyDescent="0.2">
      <c r="A165" s="504" t="s">
        <v>151</v>
      </c>
      <c r="B165" s="505" t="s">
        <v>87</v>
      </c>
      <c r="C165" s="397" t="s">
        <v>52</v>
      </c>
      <c r="D165" s="397" t="s">
        <v>230</v>
      </c>
      <c r="E165" s="339">
        <v>65.5</v>
      </c>
      <c r="F165" s="348">
        <f t="shared" si="20"/>
        <v>68.100350000000006</v>
      </c>
      <c r="G165" s="364">
        <v>60.32</v>
      </c>
      <c r="H165" s="364"/>
      <c r="I165" s="340"/>
      <c r="J165" s="340"/>
      <c r="K165" s="365"/>
      <c r="L165" s="365"/>
      <c r="M165" s="399" t="s">
        <v>253</v>
      </c>
    </row>
    <row r="166" spans="1:13" ht="45" customHeight="1" x14ac:dyDescent="0.2">
      <c r="A166" s="504"/>
      <c r="B166" s="505"/>
      <c r="C166" s="397" t="s">
        <v>231</v>
      </c>
      <c r="D166" s="397" t="s">
        <v>232</v>
      </c>
      <c r="E166" s="339">
        <v>35</v>
      </c>
      <c r="F166" s="348">
        <f t="shared" si="20"/>
        <v>36.389500000000005</v>
      </c>
      <c r="G166" s="364">
        <v>35.36</v>
      </c>
      <c r="H166" s="364">
        <f>G166*1.0397</f>
        <v>36.763792000000002</v>
      </c>
      <c r="I166" s="340">
        <v>35.409999999999997</v>
      </c>
      <c r="J166" s="340"/>
      <c r="K166" s="365"/>
      <c r="L166" s="365"/>
      <c r="M166" s="347" t="s">
        <v>244</v>
      </c>
    </row>
    <row r="167" spans="1:13" s="98" customFormat="1" ht="45" customHeight="1" x14ac:dyDescent="0.2">
      <c r="A167" s="482" t="s">
        <v>241</v>
      </c>
      <c r="B167" s="478" t="s">
        <v>223</v>
      </c>
      <c r="C167" s="397" t="s">
        <v>52</v>
      </c>
      <c r="D167" s="397" t="s">
        <v>230</v>
      </c>
      <c r="E167" s="339">
        <v>72</v>
      </c>
      <c r="F167" s="348">
        <f t="shared" si="20"/>
        <v>74.858400000000003</v>
      </c>
      <c r="G167" s="364"/>
      <c r="H167" s="364"/>
      <c r="I167" s="340"/>
      <c r="J167" s="340"/>
      <c r="K167" s="365"/>
      <c r="L167" s="365"/>
      <c r="M167" s="347" t="s">
        <v>112</v>
      </c>
    </row>
    <row r="168" spans="1:13" s="98" customFormat="1" ht="45" customHeight="1" x14ac:dyDescent="0.2">
      <c r="A168" s="483"/>
      <c r="B168" s="479"/>
      <c r="C168" s="397" t="s">
        <v>54</v>
      </c>
      <c r="D168" s="397" t="s">
        <v>232</v>
      </c>
      <c r="E168" s="339">
        <v>35</v>
      </c>
      <c r="F168" s="348">
        <f t="shared" si="20"/>
        <v>36.389500000000005</v>
      </c>
      <c r="G168" s="364">
        <v>35.36</v>
      </c>
      <c r="H168" s="364">
        <f>G168*1.0397</f>
        <v>36.763792000000002</v>
      </c>
      <c r="I168" s="340"/>
      <c r="J168" s="340"/>
      <c r="K168" s="365"/>
      <c r="L168" s="365"/>
      <c r="M168" s="347" t="s">
        <v>244</v>
      </c>
    </row>
    <row r="169" spans="1:13" ht="27" customHeight="1" x14ac:dyDescent="0.2">
      <c r="A169" s="355" t="s">
        <v>165</v>
      </c>
      <c r="B169" s="513" t="s">
        <v>166</v>
      </c>
      <c r="C169" s="513"/>
      <c r="D169" s="513"/>
      <c r="E169" s="513"/>
      <c r="F169" s="513"/>
      <c r="G169" s="513"/>
      <c r="H169" s="513"/>
      <c r="I169" s="513"/>
      <c r="J169" s="513"/>
      <c r="K169" s="513"/>
      <c r="L169" s="513"/>
      <c r="M169" s="513"/>
    </row>
    <row r="170" spans="1:13" ht="39.950000000000003" customHeight="1" x14ac:dyDescent="0.2">
      <c r="A170" s="504" t="s">
        <v>204</v>
      </c>
      <c r="B170" s="516" t="s">
        <v>205</v>
      </c>
      <c r="C170" s="397" t="s">
        <v>52</v>
      </c>
      <c r="D170" s="397" t="s">
        <v>64</v>
      </c>
      <c r="E170" s="338"/>
      <c r="F170" s="338"/>
      <c r="G170" s="340">
        <v>48.25</v>
      </c>
      <c r="H170" s="340">
        <f>G170*1.0397</f>
        <v>50.165525000000002</v>
      </c>
      <c r="I170" s="339">
        <v>51.344383999999998</v>
      </c>
      <c r="J170" s="339">
        <f>I170*1.0397</f>
        <v>53.382756044800004</v>
      </c>
      <c r="K170" s="339">
        <v>51.36</v>
      </c>
      <c r="L170" s="339"/>
      <c r="M170" s="522" t="s">
        <v>169</v>
      </c>
    </row>
    <row r="171" spans="1:13" ht="39.950000000000003" customHeight="1" x14ac:dyDescent="0.2">
      <c r="A171" s="504"/>
      <c r="B171" s="516"/>
      <c r="C171" s="397" t="s">
        <v>54</v>
      </c>
      <c r="D171" s="397" t="s">
        <v>78</v>
      </c>
      <c r="E171" s="338"/>
      <c r="F171" s="338"/>
      <c r="G171" s="340">
        <v>38.369999999999997</v>
      </c>
      <c r="H171" s="393">
        <f t="shared" ref="H171:H185" si="21">G171*1.0397</f>
        <v>39.893289000000003</v>
      </c>
      <c r="I171" s="339">
        <v>40.832064000000003</v>
      </c>
      <c r="J171" s="394">
        <f t="shared" ref="J171:J179" si="22">I171*1.0397</f>
        <v>42.453096940800009</v>
      </c>
      <c r="K171" s="339">
        <v>40.86</v>
      </c>
      <c r="L171" s="362">
        <f>K171*1.0397</f>
        <v>42.482142000000003</v>
      </c>
      <c r="M171" s="522"/>
    </row>
    <row r="172" spans="1:13" ht="39.950000000000003" customHeight="1" x14ac:dyDescent="0.2">
      <c r="A172" s="504" t="s">
        <v>206</v>
      </c>
      <c r="B172" s="516" t="s">
        <v>207</v>
      </c>
      <c r="C172" s="397" t="s">
        <v>52</v>
      </c>
      <c r="D172" s="397" t="s">
        <v>64</v>
      </c>
      <c r="E172" s="339">
        <v>72</v>
      </c>
      <c r="F172" s="339">
        <f>E172*1.0397</f>
        <v>74.858400000000003</v>
      </c>
      <c r="G172" s="340">
        <v>51.37</v>
      </c>
      <c r="H172" s="393">
        <f t="shared" si="21"/>
        <v>53.409388999999997</v>
      </c>
      <c r="I172" s="339">
        <v>51.344383999999998</v>
      </c>
      <c r="J172" s="394">
        <f t="shared" si="22"/>
        <v>53.382756044800004</v>
      </c>
      <c r="K172" s="339">
        <v>51.36</v>
      </c>
      <c r="L172" s="362"/>
      <c r="M172" s="522" t="s">
        <v>169</v>
      </c>
    </row>
    <row r="173" spans="1:13" ht="39.950000000000003" customHeight="1" x14ac:dyDescent="0.2">
      <c r="A173" s="504"/>
      <c r="B173" s="516"/>
      <c r="C173" s="397" t="s">
        <v>54</v>
      </c>
      <c r="D173" s="397" t="s">
        <v>78</v>
      </c>
      <c r="E173" s="339">
        <v>40</v>
      </c>
      <c r="F173" s="394">
        <f t="shared" ref="F173:F185" si="23">E173*1.0397</f>
        <v>41.588000000000001</v>
      </c>
      <c r="G173" s="340">
        <v>40.869999999999997</v>
      </c>
      <c r="H173" s="393">
        <f t="shared" si="21"/>
        <v>42.492539000000001</v>
      </c>
      <c r="I173" s="339">
        <v>40.832064000000003</v>
      </c>
      <c r="J173" s="394">
        <f t="shared" si="22"/>
        <v>42.453096940800009</v>
      </c>
      <c r="K173" s="339">
        <v>40.86</v>
      </c>
      <c r="L173" s="362">
        <f t="shared" ref="L173:L179" si="24">K173*1.0397</f>
        <v>42.482142000000003</v>
      </c>
      <c r="M173" s="522"/>
    </row>
    <row r="174" spans="1:13" ht="39.950000000000003" customHeight="1" x14ac:dyDescent="0.2">
      <c r="A174" s="504" t="s">
        <v>208</v>
      </c>
      <c r="B174" s="516" t="s">
        <v>116</v>
      </c>
      <c r="C174" s="397" t="s">
        <v>52</v>
      </c>
      <c r="D174" s="397" t="s">
        <v>64</v>
      </c>
      <c r="E174" s="339">
        <v>72</v>
      </c>
      <c r="F174" s="394">
        <f t="shared" si="23"/>
        <v>74.858400000000003</v>
      </c>
      <c r="G174" s="340">
        <v>64.16</v>
      </c>
      <c r="H174" s="393">
        <f t="shared" si="21"/>
        <v>66.707152000000008</v>
      </c>
      <c r="I174" s="339">
        <v>64.17</v>
      </c>
      <c r="J174" s="394">
        <f t="shared" si="22"/>
        <v>66.717549000000005</v>
      </c>
      <c r="K174" s="339">
        <v>64.2</v>
      </c>
      <c r="L174" s="362"/>
      <c r="M174" s="522" t="s">
        <v>169</v>
      </c>
    </row>
    <row r="175" spans="1:13" ht="39.950000000000003" customHeight="1" x14ac:dyDescent="0.2">
      <c r="A175" s="504"/>
      <c r="B175" s="516"/>
      <c r="C175" s="397" t="s">
        <v>54</v>
      </c>
      <c r="D175" s="397" t="s">
        <v>78</v>
      </c>
      <c r="E175" s="339">
        <v>50</v>
      </c>
      <c r="F175" s="394">
        <f t="shared" si="23"/>
        <v>51.985000000000007</v>
      </c>
      <c r="G175" s="340">
        <v>51.37</v>
      </c>
      <c r="H175" s="393">
        <f t="shared" si="21"/>
        <v>53.409388999999997</v>
      </c>
      <c r="I175" s="339">
        <v>51.344383999999998</v>
      </c>
      <c r="J175" s="394">
        <f t="shared" si="22"/>
        <v>53.382756044800004</v>
      </c>
      <c r="K175" s="339">
        <v>51.36</v>
      </c>
      <c r="L175" s="362">
        <f t="shared" si="24"/>
        <v>53.398992</v>
      </c>
      <c r="M175" s="522"/>
    </row>
    <row r="176" spans="1:13" ht="39.950000000000003" customHeight="1" x14ac:dyDescent="0.2">
      <c r="A176" s="504" t="s">
        <v>209</v>
      </c>
      <c r="B176" s="516" t="s">
        <v>89</v>
      </c>
      <c r="C176" s="397" t="s">
        <v>52</v>
      </c>
      <c r="D176" s="397" t="s">
        <v>64</v>
      </c>
      <c r="E176" s="339">
        <v>72</v>
      </c>
      <c r="F176" s="394">
        <f t="shared" si="23"/>
        <v>74.858400000000003</v>
      </c>
      <c r="G176" s="340">
        <v>64.16</v>
      </c>
      <c r="H176" s="393">
        <f t="shared" si="21"/>
        <v>66.707152000000008</v>
      </c>
      <c r="I176" s="339">
        <v>64.17</v>
      </c>
      <c r="J176" s="394">
        <f t="shared" si="22"/>
        <v>66.717549000000005</v>
      </c>
      <c r="K176" s="339">
        <v>64.2</v>
      </c>
      <c r="L176" s="362"/>
      <c r="M176" s="522" t="s">
        <v>169</v>
      </c>
    </row>
    <row r="177" spans="1:13" ht="39.950000000000003" customHeight="1" x14ac:dyDescent="0.2">
      <c r="A177" s="504"/>
      <c r="B177" s="516"/>
      <c r="C177" s="397" t="s">
        <v>54</v>
      </c>
      <c r="D177" s="397" t="s">
        <v>78</v>
      </c>
      <c r="E177" s="339">
        <v>50</v>
      </c>
      <c r="F177" s="394">
        <f t="shared" si="23"/>
        <v>51.985000000000007</v>
      </c>
      <c r="G177" s="340">
        <v>51.37</v>
      </c>
      <c r="H177" s="393">
        <f t="shared" si="21"/>
        <v>53.409388999999997</v>
      </c>
      <c r="I177" s="339">
        <v>51.344383999999998</v>
      </c>
      <c r="J177" s="394">
        <f t="shared" si="22"/>
        <v>53.382756044800004</v>
      </c>
      <c r="K177" s="339">
        <v>51.36</v>
      </c>
      <c r="L177" s="362">
        <f t="shared" si="24"/>
        <v>53.398992</v>
      </c>
      <c r="M177" s="522"/>
    </row>
    <row r="178" spans="1:13" ht="39.950000000000003" customHeight="1" x14ac:dyDescent="0.2">
      <c r="A178" s="504" t="s">
        <v>210</v>
      </c>
      <c r="B178" s="516" t="s">
        <v>211</v>
      </c>
      <c r="C178" s="397" t="s">
        <v>52</v>
      </c>
      <c r="D178" s="397" t="s">
        <v>64</v>
      </c>
      <c r="E178" s="339">
        <v>72</v>
      </c>
      <c r="F178" s="394">
        <f t="shared" si="23"/>
        <v>74.858400000000003</v>
      </c>
      <c r="G178" s="340">
        <v>64.16</v>
      </c>
      <c r="H178" s="393">
        <f t="shared" si="21"/>
        <v>66.707152000000008</v>
      </c>
      <c r="I178" s="339">
        <v>64.17</v>
      </c>
      <c r="J178" s="394">
        <f t="shared" si="22"/>
        <v>66.717549000000005</v>
      </c>
      <c r="K178" s="339">
        <v>64.2</v>
      </c>
      <c r="L178" s="362"/>
      <c r="M178" s="522" t="s">
        <v>169</v>
      </c>
    </row>
    <row r="179" spans="1:13" ht="39.950000000000003" customHeight="1" x14ac:dyDescent="0.2">
      <c r="A179" s="504"/>
      <c r="B179" s="516"/>
      <c r="C179" s="397" t="s">
        <v>54</v>
      </c>
      <c r="D179" s="397" t="s">
        <v>78</v>
      </c>
      <c r="E179" s="339">
        <v>50</v>
      </c>
      <c r="F179" s="394">
        <f t="shared" si="23"/>
        <v>51.985000000000007</v>
      </c>
      <c r="G179" s="340">
        <v>51.37</v>
      </c>
      <c r="H179" s="393">
        <f t="shared" si="21"/>
        <v>53.409388999999997</v>
      </c>
      <c r="I179" s="339">
        <v>51.344383999999998</v>
      </c>
      <c r="J179" s="394">
        <f t="shared" si="22"/>
        <v>53.382756044800004</v>
      </c>
      <c r="K179" s="339">
        <v>51.36</v>
      </c>
      <c r="L179" s="362">
        <f t="shared" si="24"/>
        <v>53.398992</v>
      </c>
      <c r="M179" s="522"/>
    </row>
    <row r="180" spans="1:13" ht="39.950000000000003" customHeight="1" x14ac:dyDescent="0.2">
      <c r="A180" s="504" t="s">
        <v>202</v>
      </c>
      <c r="B180" s="516" t="s">
        <v>203</v>
      </c>
      <c r="C180" s="397" t="s">
        <v>52</v>
      </c>
      <c r="D180" s="397" t="s">
        <v>101</v>
      </c>
      <c r="E180" s="339">
        <v>67</v>
      </c>
      <c r="F180" s="394">
        <f t="shared" si="23"/>
        <v>69.659900000000007</v>
      </c>
      <c r="G180" s="340">
        <f>41*1.055</f>
        <v>43.254999999999995</v>
      </c>
      <c r="H180" s="393">
        <f t="shared" si="21"/>
        <v>44.972223499999998</v>
      </c>
      <c r="I180" s="365"/>
      <c r="J180" s="365"/>
      <c r="K180" s="365"/>
      <c r="L180" s="365"/>
      <c r="M180" s="522" t="s">
        <v>169</v>
      </c>
    </row>
    <row r="181" spans="1:13" ht="39.950000000000003" customHeight="1" x14ac:dyDescent="0.2">
      <c r="A181" s="504"/>
      <c r="B181" s="516"/>
      <c r="C181" s="397" t="s">
        <v>54</v>
      </c>
      <c r="D181" s="397" t="s">
        <v>64</v>
      </c>
      <c r="E181" s="339">
        <v>35</v>
      </c>
      <c r="F181" s="394">
        <f t="shared" si="23"/>
        <v>36.389500000000005</v>
      </c>
      <c r="G181" s="340">
        <f>33*1.055</f>
        <v>34.814999999999998</v>
      </c>
      <c r="H181" s="393">
        <f t="shared" si="21"/>
        <v>36.197155500000001</v>
      </c>
      <c r="I181" s="365"/>
      <c r="J181" s="365"/>
      <c r="K181" s="365"/>
      <c r="L181" s="365"/>
      <c r="M181" s="522"/>
    </row>
    <row r="182" spans="1:13" ht="39.950000000000003" customHeight="1" x14ac:dyDescent="0.2">
      <c r="A182" s="504" t="s">
        <v>199</v>
      </c>
      <c r="B182" s="516" t="s">
        <v>198</v>
      </c>
      <c r="C182" s="397" t="s">
        <v>52</v>
      </c>
      <c r="D182" s="397" t="s">
        <v>101</v>
      </c>
      <c r="E182" s="339">
        <v>67</v>
      </c>
      <c r="F182" s="394">
        <f t="shared" si="23"/>
        <v>69.659900000000007</v>
      </c>
      <c r="G182" s="340">
        <f>41*1.055</f>
        <v>43.254999999999995</v>
      </c>
      <c r="H182" s="393">
        <f t="shared" si="21"/>
        <v>44.972223499999998</v>
      </c>
      <c r="I182" s="365"/>
      <c r="J182" s="365"/>
      <c r="K182" s="365"/>
      <c r="L182" s="365"/>
      <c r="M182" s="522" t="s">
        <v>169</v>
      </c>
    </row>
    <row r="183" spans="1:13" ht="39.950000000000003" customHeight="1" x14ac:dyDescent="0.2">
      <c r="A183" s="504"/>
      <c r="B183" s="516"/>
      <c r="C183" s="397" t="s">
        <v>54</v>
      </c>
      <c r="D183" s="397" t="s">
        <v>64</v>
      </c>
      <c r="E183" s="339">
        <v>35</v>
      </c>
      <c r="F183" s="394">
        <f t="shared" si="23"/>
        <v>36.389500000000005</v>
      </c>
      <c r="G183" s="340">
        <f>33*1.055</f>
        <v>34.814999999999998</v>
      </c>
      <c r="H183" s="393">
        <f t="shared" si="21"/>
        <v>36.197155500000001</v>
      </c>
      <c r="I183" s="365"/>
      <c r="J183" s="365"/>
      <c r="K183" s="365"/>
      <c r="L183" s="365"/>
      <c r="M183" s="522"/>
    </row>
    <row r="184" spans="1:13" ht="39.950000000000003" customHeight="1" x14ac:dyDescent="0.2">
      <c r="A184" s="504" t="s">
        <v>201</v>
      </c>
      <c r="B184" s="516" t="s">
        <v>200</v>
      </c>
      <c r="C184" s="397" t="s">
        <v>52</v>
      </c>
      <c r="D184" s="397" t="s">
        <v>101</v>
      </c>
      <c r="E184" s="398">
        <v>67</v>
      </c>
      <c r="F184" s="398">
        <f t="shared" si="23"/>
        <v>69.659900000000007</v>
      </c>
      <c r="G184" s="400">
        <f>41*1.055</f>
        <v>43.254999999999995</v>
      </c>
      <c r="H184" s="400">
        <f t="shared" si="21"/>
        <v>44.972223499999998</v>
      </c>
      <c r="I184" s="365"/>
      <c r="J184" s="365"/>
      <c r="K184" s="365"/>
      <c r="L184" s="365"/>
      <c r="M184" s="522" t="s">
        <v>169</v>
      </c>
    </row>
    <row r="185" spans="1:13" ht="39.950000000000003" customHeight="1" x14ac:dyDescent="0.2">
      <c r="A185" s="504"/>
      <c r="B185" s="516"/>
      <c r="C185" s="366" t="s">
        <v>54</v>
      </c>
      <c r="D185" s="366" t="s">
        <v>64</v>
      </c>
      <c r="E185" s="367">
        <v>35</v>
      </c>
      <c r="F185" s="398">
        <f t="shared" si="23"/>
        <v>36.389500000000005</v>
      </c>
      <c r="G185" s="368">
        <f>33*1.055</f>
        <v>34.814999999999998</v>
      </c>
      <c r="H185" s="400">
        <f t="shared" si="21"/>
        <v>36.197155500000001</v>
      </c>
      <c r="I185" s="367"/>
      <c r="J185" s="367"/>
      <c r="K185" s="367"/>
      <c r="L185" s="367"/>
      <c r="M185" s="522"/>
    </row>
    <row r="186" spans="1:13" x14ac:dyDescent="0.25">
      <c r="A186" s="248"/>
      <c r="B186" s="249"/>
      <c r="C186" s="411"/>
      <c r="D186" s="411"/>
      <c r="E186" s="250"/>
      <c r="F186" s="250"/>
      <c r="G186" s="251"/>
      <c r="H186" s="251"/>
      <c r="I186" s="252"/>
      <c r="J186" s="252"/>
      <c r="K186" s="252"/>
      <c r="L186" s="252"/>
      <c r="M186" s="250"/>
    </row>
    <row r="187" spans="1:13" x14ac:dyDescent="0.25">
      <c r="A187" s="248"/>
      <c r="B187" s="249"/>
      <c r="C187" s="411"/>
      <c r="D187" s="411"/>
      <c r="E187" s="250"/>
      <c r="F187" s="250"/>
      <c r="G187" s="251"/>
      <c r="H187" s="251"/>
      <c r="I187" s="252"/>
      <c r="J187" s="252"/>
      <c r="K187" s="252"/>
      <c r="L187" s="252"/>
      <c r="M187" s="250"/>
    </row>
    <row r="188" spans="1:13" x14ac:dyDescent="0.25">
      <c r="A188" s="248"/>
      <c r="B188" s="249"/>
      <c r="C188" s="411"/>
      <c r="D188" s="411"/>
      <c r="E188" s="250"/>
      <c r="F188" s="250"/>
      <c r="G188" s="251"/>
      <c r="H188" s="251"/>
      <c r="I188" s="252"/>
      <c r="J188" s="252"/>
      <c r="K188" s="252"/>
      <c r="L188" s="252"/>
      <c r="M188" s="250"/>
    </row>
    <row r="189" spans="1:13" x14ac:dyDescent="0.25">
      <c r="A189" s="248"/>
      <c r="B189" s="249"/>
      <c r="C189" s="411"/>
      <c r="D189" s="411"/>
      <c r="E189" s="250"/>
      <c r="F189" s="250"/>
      <c r="G189" s="251"/>
      <c r="H189" s="251"/>
      <c r="I189" s="252"/>
      <c r="J189" s="252"/>
      <c r="K189" s="252"/>
      <c r="L189" s="252"/>
      <c r="M189" s="250"/>
    </row>
    <row r="190" spans="1:13" x14ac:dyDescent="0.25">
      <c r="A190" s="248"/>
      <c r="B190" s="249"/>
      <c r="C190" s="411"/>
      <c r="D190" s="411"/>
      <c r="E190" s="250"/>
      <c r="F190" s="250"/>
      <c r="G190" s="251"/>
      <c r="H190" s="251"/>
      <c r="I190" s="252"/>
      <c r="J190" s="252"/>
      <c r="K190" s="252"/>
      <c r="L190" s="252"/>
      <c r="M190" s="250"/>
    </row>
    <row r="191" spans="1:13" x14ac:dyDescent="0.25">
      <c r="A191" s="248"/>
      <c r="B191" s="249"/>
      <c r="C191" s="411"/>
      <c r="D191" s="411"/>
      <c r="E191" s="250"/>
      <c r="F191" s="250"/>
      <c r="G191" s="251"/>
      <c r="H191" s="251"/>
      <c r="I191" s="252"/>
      <c r="J191" s="252"/>
      <c r="K191" s="252"/>
      <c r="L191" s="252"/>
      <c r="M191" s="250"/>
    </row>
    <row r="192" spans="1:13" x14ac:dyDescent="0.25">
      <c r="A192" s="248"/>
      <c r="B192" s="249"/>
      <c r="C192" s="411"/>
      <c r="D192" s="411"/>
      <c r="E192" s="250"/>
      <c r="F192" s="250"/>
      <c r="G192" s="251"/>
      <c r="H192" s="251"/>
      <c r="I192" s="252"/>
      <c r="J192" s="252"/>
      <c r="K192" s="252"/>
      <c r="L192" s="252"/>
      <c r="M192" s="250"/>
    </row>
    <row r="193" spans="1:13" x14ac:dyDescent="0.25">
      <c r="A193" s="248"/>
      <c r="B193" s="249"/>
      <c r="C193" s="411"/>
      <c r="D193" s="411"/>
      <c r="E193" s="250"/>
      <c r="F193" s="250"/>
      <c r="G193" s="251"/>
      <c r="H193" s="251"/>
      <c r="I193" s="252"/>
      <c r="J193" s="252"/>
      <c r="K193" s="252"/>
      <c r="L193" s="252"/>
      <c r="M193" s="250"/>
    </row>
    <row r="194" spans="1:13" x14ac:dyDescent="0.25">
      <c r="A194" s="248"/>
      <c r="B194" s="249"/>
      <c r="C194" s="411"/>
      <c r="D194" s="411"/>
      <c r="E194" s="250"/>
      <c r="F194" s="250"/>
      <c r="G194" s="251"/>
      <c r="H194" s="251"/>
      <c r="I194" s="252"/>
      <c r="J194" s="252"/>
      <c r="K194" s="252"/>
      <c r="L194" s="252"/>
      <c r="M194" s="250"/>
    </row>
    <row r="195" spans="1:13" x14ac:dyDescent="0.25">
      <c r="A195" s="248"/>
      <c r="B195" s="249"/>
      <c r="C195" s="411"/>
      <c r="D195" s="411"/>
      <c r="E195" s="250"/>
      <c r="F195" s="250"/>
      <c r="G195" s="251"/>
      <c r="H195" s="251"/>
      <c r="I195" s="252"/>
      <c r="J195" s="252"/>
      <c r="K195" s="252"/>
      <c r="L195" s="252"/>
      <c r="M195" s="250"/>
    </row>
    <row r="196" spans="1:13" s="103" customFormat="1" x14ac:dyDescent="0.25">
      <c r="A196" s="248"/>
      <c r="B196" s="249"/>
      <c r="C196" s="411"/>
      <c r="D196" s="411"/>
      <c r="E196" s="250"/>
      <c r="F196" s="250"/>
      <c r="G196" s="251"/>
      <c r="H196" s="251"/>
      <c r="I196" s="252"/>
      <c r="J196" s="252"/>
      <c r="K196" s="252"/>
      <c r="L196" s="252"/>
      <c r="M196" s="250"/>
    </row>
    <row r="197" spans="1:13" s="103" customFormat="1" x14ac:dyDescent="0.25">
      <c r="A197" s="248"/>
      <c r="B197" s="249"/>
      <c r="C197" s="411"/>
      <c r="D197" s="411"/>
      <c r="E197" s="250"/>
      <c r="F197" s="250"/>
      <c r="G197" s="251"/>
      <c r="H197" s="251"/>
      <c r="I197" s="252"/>
      <c r="J197" s="252"/>
      <c r="K197" s="252"/>
      <c r="L197" s="252"/>
      <c r="M197" s="250"/>
    </row>
    <row r="198" spans="1:13" s="103" customFormat="1" x14ac:dyDescent="0.25">
      <c r="A198" s="248"/>
      <c r="B198" s="249"/>
      <c r="C198" s="411"/>
      <c r="D198" s="411"/>
      <c r="E198" s="250"/>
      <c r="F198" s="250"/>
      <c r="G198" s="251"/>
      <c r="H198" s="251"/>
      <c r="I198" s="252"/>
      <c r="J198" s="252"/>
      <c r="K198" s="252"/>
      <c r="L198" s="252"/>
      <c r="M198" s="250"/>
    </row>
    <row r="199" spans="1:13" s="103" customFormat="1" x14ac:dyDescent="0.25">
      <c r="A199" s="248"/>
      <c r="B199" s="249"/>
      <c r="C199" s="411"/>
      <c r="D199" s="411"/>
      <c r="E199" s="250"/>
      <c r="F199" s="250"/>
      <c r="G199" s="251"/>
      <c r="H199" s="251"/>
      <c r="I199" s="252"/>
      <c r="J199" s="252"/>
      <c r="K199" s="252"/>
      <c r="L199" s="252"/>
      <c r="M199" s="250"/>
    </row>
    <row r="200" spans="1:13" s="103" customFormat="1" x14ac:dyDescent="0.25">
      <c r="A200" s="248"/>
      <c r="B200" s="249"/>
      <c r="C200" s="411"/>
      <c r="D200" s="411"/>
      <c r="E200" s="250"/>
      <c r="F200" s="250"/>
      <c r="G200" s="251"/>
      <c r="H200" s="251"/>
      <c r="I200" s="252"/>
      <c r="J200" s="252"/>
      <c r="K200" s="252"/>
      <c r="L200" s="252"/>
      <c r="M200" s="250"/>
    </row>
    <row r="201" spans="1:13" s="103" customFormat="1" x14ac:dyDescent="0.25">
      <c r="A201" s="248"/>
      <c r="B201" s="249"/>
      <c r="C201" s="411"/>
      <c r="D201" s="411"/>
      <c r="E201" s="250"/>
      <c r="F201" s="250"/>
      <c r="G201" s="251"/>
      <c r="H201" s="251"/>
      <c r="I201" s="252"/>
      <c r="J201" s="252"/>
      <c r="K201" s="252"/>
      <c r="L201" s="252"/>
      <c r="M201" s="250"/>
    </row>
    <row r="202" spans="1:13" s="103" customFormat="1" x14ac:dyDescent="0.25">
      <c r="A202" s="248"/>
      <c r="B202" s="249"/>
      <c r="C202" s="411"/>
      <c r="D202" s="411"/>
      <c r="E202" s="250"/>
      <c r="F202" s="250"/>
      <c r="G202" s="251"/>
      <c r="H202" s="251"/>
      <c r="I202" s="252"/>
      <c r="J202" s="252"/>
      <c r="K202" s="252"/>
      <c r="L202" s="252"/>
      <c r="M202" s="250"/>
    </row>
    <row r="203" spans="1:13" s="103" customFormat="1" x14ac:dyDescent="0.25">
      <c r="A203" s="248"/>
      <c r="B203" s="249"/>
      <c r="C203" s="411"/>
      <c r="D203" s="411"/>
      <c r="E203" s="250"/>
      <c r="F203" s="250"/>
      <c r="G203" s="251"/>
      <c r="H203" s="251"/>
      <c r="I203" s="252"/>
      <c r="J203" s="252"/>
      <c r="K203" s="252"/>
      <c r="L203" s="252"/>
      <c r="M203" s="250"/>
    </row>
    <row r="204" spans="1:13" s="103" customFormat="1" x14ac:dyDescent="0.25">
      <c r="A204" s="248"/>
      <c r="B204" s="249"/>
      <c r="C204" s="411"/>
      <c r="D204" s="411"/>
      <c r="E204" s="250"/>
      <c r="F204" s="250"/>
      <c r="G204" s="251"/>
      <c r="H204" s="251"/>
      <c r="I204" s="252"/>
      <c r="J204" s="252"/>
      <c r="K204" s="252"/>
      <c r="L204" s="252"/>
      <c r="M204" s="250"/>
    </row>
    <row r="205" spans="1:13" s="103" customFormat="1" x14ac:dyDescent="0.25">
      <c r="A205" s="248"/>
      <c r="B205" s="249"/>
      <c r="C205" s="411"/>
      <c r="D205" s="411"/>
      <c r="E205" s="250"/>
      <c r="F205" s="250"/>
      <c r="G205" s="251"/>
      <c r="H205" s="251"/>
      <c r="I205" s="252"/>
      <c r="J205" s="252"/>
      <c r="K205" s="252"/>
      <c r="L205" s="252"/>
      <c r="M205" s="250"/>
    </row>
    <row r="206" spans="1:13" s="103" customFormat="1" x14ac:dyDescent="0.25">
      <c r="A206" s="248"/>
      <c r="B206" s="249"/>
      <c r="C206" s="411"/>
      <c r="D206" s="411"/>
      <c r="E206" s="250"/>
      <c r="F206" s="250"/>
      <c r="G206" s="251"/>
      <c r="H206" s="251"/>
      <c r="I206" s="252"/>
      <c r="J206" s="252"/>
      <c r="K206" s="252"/>
      <c r="L206" s="252"/>
      <c r="M206" s="250"/>
    </row>
    <row r="207" spans="1:13" s="103" customFormat="1" x14ac:dyDescent="0.25">
      <c r="A207" s="248"/>
      <c r="B207" s="249"/>
      <c r="C207" s="411"/>
      <c r="D207" s="411"/>
      <c r="E207" s="250"/>
      <c r="F207" s="250"/>
      <c r="G207" s="251"/>
      <c r="H207" s="251"/>
      <c r="I207" s="252"/>
      <c r="J207" s="252"/>
      <c r="K207" s="252"/>
      <c r="L207" s="252"/>
      <c r="M207" s="250"/>
    </row>
    <row r="208" spans="1:13" s="103" customFormat="1" x14ac:dyDescent="0.25">
      <c r="A208" s="248"/>
      <c r="B208" s="249"/>
      <c r="C208" s="411"/>
      <c r="D208" s="411"/>
      <c r="E208" s="250"/>
      <c r="F208" s="250"/>
      <c r="G208" s="251"/>
      <c r="H208" s="251"/>
      <c r="I208" s="252"/>
      <c r="J208" s="252"/>
      <c r="K208" s="252"/>
      <c r="L208" s="252"/>
      <c r="M208" s="250"/>
    </row>
    <row r="209" spans="1:13" s="103" customFormat="1" x14ac:dyDescent="0.25">
      <c r="A209" s="248"/>
      <c r="B209" s="249"/>
      <c r="C209" s="411"/>
      <c r="D209" s="411"/>
      <c r="E209" s="250"/>
      <c r="F209" s="250"/>
      <c r="G209" s="251"/>
      <c r="H209" s="251"/>
      <c r="I209" s="252"/>
      <c r="J209" s="252"/>
      <c r="K209" s="252"/>
      <c r="L209" s="252"/>
      <c r="M209" s="250"/>
    </row>
    <row r="210" spans="1:13" s="103" customFormat="1" x14ac:dyDescent="0.25">
      <c r="A210" s="248"/>
      <c r="B210" s="249"/>
      <c r="C210" s="411"/>
      <c r="D210" s="411"/>
      <c r="E210" s="250"/>
      <c r="F210" s="250"/>
      <c r="G210" s="251"/>
      <c r="H210" s="251"/>
      <c r="I210" s="252"/>
      <c r="J210" s="252"/>
      <c r="K210" s="252"/>
      <c r="L210" s="252"/>
      <c r="M210" s="250"/>
    </row>
    <row r="211" spans="1:13" s="103" customFormat="1" x14ac:dyDescent="0.25">
      <c r="A211" s="248"/>
      <c r="B211" s="249"/>
      <c r="C211" s="411"/>
      <c r="D211" s="411"/>
      <c r="E211" s="250"/>
      <c r="F211" s="250"/>
      <c r="G211" s="251"/>
      <c r="H211" s="251"/>
      <c r="I211" s="252"/>
      <c r="J211" s="252"/>
      <c r="K211" s="252"/>
      <c r="L211" s="252"/>
      <c r="M211" s="250"/>
    </row>
    <row r="212" spans="1:13" s="103" customFormat="1" x14ac:dyDescent="0.25">
      <c r="A212" s="248"/>
      <c r="B212" s="249"/>
      <c r="C212" s="411"/>
      <c r="D212" s="411"/>
      <c r="E212" s="250"/>
      <c r="F212" s="250"/>
      <c r="G212" s="251"/>
      <c r="H212" s="251"/>
      <c r="I212" s="252"/>
      <c r="J212" s="252"/>
      <c r="K212" s="252"/>
      <c r="L212" s="252"/>
      <c r="M212" s="250"/>
    </row>
    <row r="213" spans="1:13" s="103" customFormat="1" x14ac:dyDescent="0.25">
      <c r="A213" s="248"/>
      <c r="B213" s="249"/>
      <c r="C213" s="411"/>
      <c r="D213" s="411"/>
      <c r="E213" s="250"/>
      <c r="F213" s="250"/>
      <c r="G213" s="251"/>
      <c r="H213" s="251"/>
      <c r="I213" s="252"/>
      <c r="J213" s="252"/>
      <c r="K213" s="252"/>
      <c r="L213" s="252"/>
      <c r="M213" s="250"/>
    </row>
    <row r="214" spans="1:13" s="103" customFormat="1" x14ac:dyDescent="0.25">
      <c r="A214" s="248"/>
      <c r="B214" s="249"/>
      <c r="C214" s="411"/>
      <c r="D214" s="411"/>
      <c r="E214" s="250"/>
      <c r="F214" s="250"/>
      <c r="G214" s="251"/>
      <c r="H214" s="251"/>
      <c r="I214" s="252"/>
      <c r="J214" s="252"/>
      <c r="K214" s="252"/>
      <c r="L214" s="252"/>
      <c r="M214" s="250"/>
    </row>
    <row r="215" spans="1:13" s="103" customFormat="1" x14ac:dyDescent="0.25">
      <c r="A215" s="248"/>
      <c r="B215" s="249"/>
      <c r="C215" s="411"/>
      <c r="D215" s="411"/>
      <c r="E215" s="250"/>
      <c r="F215" s="250"/>
      <c r="G215" s="251"/>
      <c r="H215" s="251"/>
      <c r="I215" s="252"/>
      <c r="J215" s="252"/>
      <c r="K215" s="252"/>
      <c r="L215" s="252"/>
      <c r="M215" s="250"/>
    </row>
    <row r="216" spans="1:13" s="103" customFormat="1" x14ac:dyDescent="0.25">
      <c r="A216" s="248"/>
      <c r="B216" s="249"/>
      <c r="C216" s="411"/>
      <c r="D216" s="411"/>
      <c r="E216" s="250"/>
      <c r="F216" s="250"/>
      <c r="G216" s="251"/>
      <c r="H216" s="251"/>
      <c r="I216" s="252"/>
      <c r="J216" s="252"/>
      <c r="K216" s="252"/>
      <c r="L216" s="252"/>
      <c r="M216" s="250"/>
    </row>
    <row r="217" spans="1:13" s="103" customFormat="1" x14ac:dyDescent="0.25">
      <c r="A217" s="248"/>
      <c r="B217" s="249"/>
      <c r="C217" s="411"/>
      <c r="D217" s="411"/>
      <c r="E217" s="250"/>
      <c r="F217" s="250"/>
      <c r="G217" s="251"/>
      <c r="H217" s="251"/>
      <c r="I217" s="252"/>
      <c r="J217" s="252"/>
      <c r="K217" s="252"/>
      <c r="L217" s="252"/>
      <c r="M217" s="250"/>
    </row>
    <row r="218" spans="1:13" s="103" customFormat="1" x14ac:dyDescent="0.25">
      <c r="A218" s="248"/>
      <c r="B218" s="249"/>
      <c r="C218" s="411"/>
      <c r="D218" s="411"/>
      <c r="E218" s="250"/>
      <c r="F218" s="250"/>
      <c r="G218" s="251"/>
      <c r="H218" s="251"/>
      <c r="I218" s="252"/>
      <c r="J218" s="252"/>
      <c r="K218" s="252"/>
      <c r="L218" s="252"/>
      <c r="M218" s="250"/>
    </row>
    <row r="219" spans="1:13" s="103" customFormat="1" x14ac:dyDescent="0.25">
      <c r="A219" s="248"/>
      <c r="B219" s="249"/>
      <c r="C219" s="411"/>
      <c r="D219" s="411"/>
      <c r="E219" s="250"/>
      <c r="F219" s="250"/>
      <c r="G219" s="251"/>
      <c r="H219" s="251"/>
      <c r="I219" s="252"/>
      <c r="J219" s="252"/>
      <c r="K219" s="252"/>
      <c r="L219" s="252"/>
      <c r="M219" s="250"/>
    </row>
    <row r="220" spans="1:13" s="103" customFormat="1" x14ac:dyDescent="0.25">
      <c r="A220" s="248"/>
      <c r="B220" s="249"/>
      <c r="C220" s="411"/>
      <c r="D220" s="411"/>
      <c r="E220" s="250"/>
      <c r="F220" s="250"/>
      <c r="G220" s="251"/>
      <c r="H220" s="251"/>
      <c r="I220" s="252"/>
      <c r="J220" s="252"/>
      <c r="K220" s="252"/>
      <c r="L220" s="252"/>
      <c r="M220" s="250"/>
    </row>
    <row r="221" spans="1:13" s="103" customFormat="1" x14ac:dyDescent="0.25">
      <c r="A221" s="248"/>
      <c r="B221" s="249"/>
      <c r="C221" s="411"/>
      <c r="D221" s="411"/>
      <c r="E221" s="250"/>
      <c r="F221" s="250"/>
      <c r="G221" s="251"/>
      <c r="H221" s="251"/>
      <c r="I221" s="252"/>
      <c r="J221" s="252"/>
      <c r="K221" s="252"/>
      <c r="L221" s="252"/>
      <c r="M221" s="250"/>
    </row>
    <row r="222" spans="1:13" s="103" customFormat="1" x14ac:dyDescent="0.25">
      <c r="A222" s="248"/>
      <c r="B222" s="249"/>
      <c r="C222" s="411"/>
      <c r="D222" s="411"/>
      <c r="E222" s="250"/>
      <c r="F222" s="250"/>
      <c r="G222" s="251"/>
      <c r="H222" s="251"/>
      <c r="I222" s="252"/>
      <c r="J222" s="252"/>
      <c r="K222" s="252"/>
      <c r="L222" s="252"/>
      <c r="M222" s="250"/>
    </row>
    <row r="223" spans="1:13" s="103" customFormat="1" x14ac:dyDescent="0.25">
      <c r="A223" s="248"/>
      <c r="B223" s="249"/>
      <c r="C223" s="411"/>
      <c r="D223" s="411"/>
      <c r="E223" s="250"/>
      <c r="F223" s="250"/>
      <c r="G223" s="251"/>
      <c r="H223" s="251"/>
      <c r="I223" s="252"/>
      <c r="J223" s="252"/>
      <c r="K223" s="252"/>
      <c r="L223" s="252"/>
      <c r="M223" s="250"/>
    </row>
    <row r="224" spans="1:13" s="103" customFormat="1" x14ac:dyDescent="0.25">
      <c r="A224" s="248"/>
      <c r="B224" s="249"/>
      <c r="C224" s="411"/>
      <c r="D224" s="411"/>
      <c r="E224" s="250"/>
      <c r="F224" s="250"/>
      <c r="G224" s="251"/>
      <c r="H224" s="251"/>
      <c r="I224" s="252"/>
      <c r="J224" s="252"/>
      <c r="K224" s="252"/>
      <c r="L224" s="252"/>
      <c r="M224" s="250"/>
    </row>
    <row r="225" spans="1:13" s="103" customFormat="1" x14ac:dyDescent="0.25">
      <c r="A225" s="248"/>
      <c r="B225" s="249"/>
      <c r="C225" s="411"/>
      <c r="D225" s="411"/>
      <c r="E225" s="250"/>
      <c r="F225" s="250"/>
      <c r="G225" s="251"/>
      <c r="H225" s="251"/>
      <c r="I225" s="252"/>
      <c r="J225" s="252"/>
      <c r="K225" s="252"/>
      <c r="L225" s="252"/>
      <c r="M225" s="250"/>
    </row>
    <row r="226" spans="1:13" s="103" customFormat="1" x14ac:dyDescent="0.25">
      <c r="A226" s="248"/>
      <c r="B226" s="249"/>
      <c r="C226" s="411"/>
      <c r="D226" s="411"/>
      <c r="E226" s="250"/>
      <c r="F226" s="250"/>
      <c r="G226" s="251"/>
      <c r="H226" s="251"/>
      <c r="I226" s="252"/>
      <c r="J226" s="252"/>
      <c r="K226" s="252"/>
      <c r="L226" s="252"/>
      <c r="M226" s="250"/>
    </row>
    <row r="227" spans="1:13" s="103" customFormat="1" x14ac:dyDescent="0.25">
      <c r="A227" s="248"/>
      <c r="B227" s="249"/>
      <c r="C227" s="411"/>
      <c r="D227" s="411"/>
      <c r="E227" s="250"/>
      <c r="F227" s="250"/>
      <c r="G227" s="251"/>
      <c r="H227" s="251"/>
      <c r="I227" s="252"/>
      <c r="J227" s="252"/>
      <c r="K227" s="252"/>
      <c r="L227" s="252"/>
      <c r="M227" s="250"/>
    </row>
    <row r="228" spans="1:13" s="103" customFormat="1" x14ac:dyDescent="0.25">
      <c r="A228" s="248"/>
      <c r="B228" s="249"/>
      <c r="C228" s="411"/>
      <c r="D228" s="411"/>
      <c r="E228" s="250"/>
      <c r="F228" s="250"/>
      <c r="G228" s="251"/>
      <c r="H228" s="251"/>
      <c r="I228" s="252"/>
      <c r="J228" s="252"/>
      <c r="K228" s="252"/>
      <c r="L228" s="252"/>
      <c r="M228" s="250"/>
    </row>
    <row r="229" spans="1:13" s="103" customFormat="1" x14ac:dyDescent="0.25">
      <c r="A229" s="248"/>
      <c r="B229" s="249"/>
      <c r="C229" s="411"/>
      <c r="D229" s="411"/>
      <c r="E229" s="250"/>
      <c r="F229" s="250"/>
      <c r="G229" s="251"/>
      <c r="H229" s="251"/>
      <c r="I229" s="252"/>
      <c r="J229" s="252"/>
      <c r="K229" s="252"/>
      <c r="L229" s="252"/>
      <c r="M229" s="250"/>
    </row>
    <row r="230" spans="1:13" s="103" customFormat="1" x14ac:dyDescent="0.25">
      <c r="A230" s="248"/>
      <c r="B230" s="249"/>
      <c r="C230" s="411"/>
      <c r="D230" s="411"/>
      <c r="E230" s="250"/>
      <c r="F230" s="250"/>
      <c r="G230" s="251"/>
      <c r="H230" s="251"/>
      <c r="I230" s="252"/>
      <c r="J230" s="252"/>
      <c r="K230" s="252"/>
      <c r="L230" s="252"/>
      <c r="M230" s="250"/>
    </row>
    <row r="231" spans="1:13" s="103" customFormat="1" x14ac:dyDescent="0.25">
      <c r="A231" s="248"/>
      <c r="B231" s="249"/>
      <c r="C231" s="411"/>
      <c r="D231" s="411"/>
      <c r="E231" s="250"/>
      <c r="F231" s="250"/>
      <c r="G231" s="251"/>
      <c r="H231" s="251"/>
      <c r="I231" s="252"/>
      <c r="J231" s="252"/>
      <c r="K231" s="252"/>
      <c r="L231" s="252"/>
      <c r="M231" s="250"/>
    </row>
    <row r="232" spans="1:13" s="103" customFormat="1" x14ac:dyDescent="0.25">
      <c r="A232" s="248"/>
      <c r="B232" s="249"/>
      <c r="C232" s="411"/>
      <c r="D232" s="411"/>
      <c r="E232" s="250"/>
      <c r="F232" s="250"/>
      <c r="G232" s="251"/>
      <c r="H232" s="251"/>
      <c r="I232" s="252"/>
      <c r="J232" s="252"/>
      <c r="K232" s="252"/>
      <c r="L232" s="252"/>
      <c r="M232" s="250"/>
    </row>
    <row r="233" spans="1:13" s="103" customFormat="1" x14ac:dyDescent="0.25">
      <c r="A233" s="248"/>
      <c r="B233" s="249"/>
      <c r="C233" s="411"/>
      <c r="D233" s="411"/>
      <c r="E233" s="250"/>
      <c r="F233" s="250"/>
      <c r="G233" s="251"/>
      <c r="H233" s="251"/>
      <c r="I233" s="252"/>
      <c r="J233" s="252"/>
      <c r="K233" s="252"/>
      <c r="L233" s="252"/>
      <c r="M233" s="250"/>
    </row>
    <row r="234" spans="1:13" s="103" customFormat="1" x14ac:dyDescent="0.25">
      <c r="A234" s="248"/>
      <c r="B234" s="249"/>
      <c r="C234" s="411"/>
      <c r="D234" s="411"/>
      <c r="E234" s="250"/>
      <c r="F234" s="250"/>
      <c r="G234" s="251"/>
      <c r="H234" s="251"/>
      <c r="I234" s="252"/>
      <c r="J234" s="252"/>
      <c r="K234" s="252"/>
      <c r="L234" s="252"/>
      <c r="M234" s="250"/>
    </row>
    <row r="235" spans="1:13" s="103" customFormat="1" x14ac:dyDescent="0.25">
      <c r="A235" s="248"/>
      <c r="B235" s="249"/>
      <c r="C235" s="411"/>
      <c r="D235" s="411"/>
      <c r="E235" s="250"/>
      <c r="F235" s="250"/>
      <c r="G235" s="251"/>
      <c r="H235" s="251"/>
      <c r="I235" s="252"/>
      <c r="J235" s="252"/>
      <c r="K235" s="252"/>
      <c r="L235" s="252"/>
      <c r="M235" s="250"/>
    </row>
    <row r="236" spans="1:13" s="103" customFormat="1" x14ac:dyDescent="0.25">
      <c r="A236" s="248"/>
      <c r="B236" s="249"/>
      <c r="C236" s="411"/>
      <c r="D236" s="411"/>
      <c r="E236" s="250"/>
      <c r="F236" s="250"/>
      <c r="G236" s="251"/>
      <c r="H236" s="251"/>
      <c r="I236" s="252"/>
      <c r="J236" s="252"/>
      <c r="K236" s="252"/>
      <c r="L236" s="252"/>
      <c r="M236" s="250"/>
    </row>
    <row r="237" spans="1:13" s="103" customFormat="1" x14ac:dyDescent="0.25">
      <c r="A237" s="248"/>
      <c r="B237" s="249"/>
      <c r="C237" s="411"/>
      <c r="D237" s="411"/>
      <c r="E237" s="250"/>
      <c r="F237" s="250"/>
      <c r="G237" s="251"/>
      <c r="H237" s="251"/>
      <c r="I237" s="252"/>
      <c r="J237" s="252"/>
      <c r="K237" s="252"/>
      <c r="L237" s="252"/>
      <c r="M237" s="250"/>
    </row>
    <row r="238" spans="1:13" s="103" customFormat="1" x14ac:dyDescent="0.25">
      <c r="A238" s="248"/>
      <c r="B238" s="249"/>
      <c r="C238" s="411"/>
      <c r="D238" s="411"/>
      <c r="E238" s="250"/>
      <c r="F238" s="250"/>
      <c r="G238" s="251"/>
      <c r="H238" s="251"/>
      <c r="I238" s="252"/>
      <c r="J238" s="252"/>
      <c r="K238" s="252"/>
      <c r="L238" s="252"/>
      <c r="M238" s="250"/>
    </row>
    <row r="239" spans="1:13" s="103" customFormat="1" x14ac:dyDescent="0.25">
      <c r="A239" s="248"/>
      <c r="B239" s="249"/>
      <c r="C239" s="411"/>
      <c r="D239" s="411"/>
      <c r="E239" s="250"/>
      <c r="F239" s="250"/>
      <c r="G239" s="251"/>
      <c r="H239" s="251"/>
      <c r="I239" s="252"/>
      <c r="J239" s="252"/>
      <c r="K239" s="252"/>
      <c r="L239" s="252"/>
      <c r="M239" s="250"/>
    </row>
    <row r="240" spans="1:13" s="103" customFormat="1" x14ac:dyDescent="0.25">
      <c r="A240" s="248"/>
      <c r="B240" s="249"/>
      <c r="C240" s="411"/>
      <c r="D240" s="411"/>
      <c r="E240" s="250"/>
      <c r="F240" s="250"/>
      <c r="G240" s="251"/>
      <c r="H240" s="251"/>
      <c r="I240" s="252"/>
      <c r="J240" s="252"/>
      <c r="K240" s="252"/>
      <c r="L240" s="252"/>
      <c r="M240" s="250"/>
    </row>
    <row r="241" spans="1:13" s="103" customFormat="1" x14ac:dyDescent="0.25">
      <c r="A241" s="248"/>
      <c r="B241" s="249"/>
      <c r="C241" s="411"/>
      <c r="D241" s="411"/>
      <c r="E241" s="250"/>
      <c r="F241" s="250"/>
      <c r="G241" s="251"/>
      <c r="H241" s="251"/>
      <c r="I241" s="252"/>
      <c r="J241" s="252"/>
      <c r="K241" s="252"/>
      <c r="L241" s="252"/>
      <c r="M241" s="250"/>
    </row>
    <row r="242" spans="1:13" s="103" customFormat="1" x14ac:dyDescent="0.25">
      <c r="A242" s="104"/>
      <c r="B242" s="105"/>
      <c r="C242" s="412"/>
      <c r="D242" s="412"/>
      <c r="E242" s="237"/>
      <c r="G242" s="238"/>
      <c r="H242" s="106"/>
      <c r="I242" s="239"/>
      <c r="J242" s="107"/>
      <c r="K242" s="239"/>
      <c r="L242" s="107"/>
    </row>
    <row r="243" spans="1:13" s="103" customFormat="1" x14ac:dyDescent="0.25">
      <c r="A243" s="104"/>
      <c r="B243" s="105"/>
      <c r="C243" s="412"/>
      <c r="D243" s="412"/>
      <c r="E243" s="237"/>
      <c r="G243" s="238"/>
      <c r="H243" s="106"/>
      <c r="I243" s="239"/>
      <c r="J243" s="107"/>
      <c r="K243" s="239"/>
      <c r="L243" s="107"/>
    </row>
    <row r="244" spans="1:13" s="103" customFormat="1" x14ac:dyDescent="0.25">
      <c r="A244" s="104"/>
      <c r="B244" s="105"/>
      <c r="C244" s="412"/>
      <c r="D244" s="412"/>
      <c r="E244" s="237"/>
      <c r="G244" s="238"/>
      <c r="H244" s="106"/>
      <c r="I244" s="239"/>
      <c r="J244" s="107"/>
      <c r="K244" s="239"/>
      <c r="L244" s="107"/>
    </row>
    <row r="245" spans="1:13" s="103" customFormat="1" x14ac:dyDescent="0.25">
      <c r="A245" s="104"/>
      <c r="B245" s="105"/>
      <c r="C245" s="412"/>
      <c r="D245" s="412"/>
      <c r="E245" s="237"/>
      <c r="G245" s="238"/>
      <c r="H245" s="106"/>
      <c r="I245" s="239"/>
      <c r="J245" s="107"/>
      <c r="K245" s="239"/>
      <c r="L245" s="107"/>
    </row>
    <row r="246" spans="1:13" s="103" customFormat="1" x14ac:dyDescent="0.25">
      <c r="A246" s="104"/>
      <c r="B246" s="105"/>
      <c r="C246" s="412"/>
      <c r="D246" s="412"/>
      <c r="E246" s="237"/>
      <c r="G246" s="238"/>
      <c r="H246" s="106"/>
      <c r="I246" s="239"/>
      <c r="J246" s="107"/>
      <c r="K246" s="239"/>
      <c r="L246" s="107"/>
    </row>
    <row r="247" spans="1:13" s="103" customFormat="1" x14ac:dyDescent="0.25">
      <c r="A247" s="104"/>
      <c r="B247" s="105"/>
      <c r="C247" s="412"/>
      <c r="D247" s="412"/>
      <c r="E247" s="237"/>
      <c r="G247" s="238"/>
      <c r="H247" s="106"/>
      <c r="I247" s="239"/>
      <c r="J247" s="107"/>
      <c r="K247" s="239"/>
      <c r="L247" s="107"/>
    </row>
    <row r="248" spans="1:13" s="103" customFormat="1" x14ac:dyDescent="0.25">
      <c r="A248" s="104"/>
      <c r="B248" s="105"/>
      <c r="C248" s="412"/>
      <c r="D248" s="412"/>
      <c r="E248" s="237"/>
      <c r="G248" s="238"/>
      <c r="H248" s="106"/>
      <c r="I248" s="239"/>
      <c r="J248" s="107"/>
      <c r="K248" s="239"/>
      <c r="L248" s="107"/>
    </row>
    <row r="249" spans="1:13" s="103" customFormat="1" x14ac:dyDescent="0.25">
      <c r="A249" s="104"/>
      <c r="B249" s="105"/>
      <c r="C249" s="412"/>
      <c r="D249" s="412"/>
      <c r="E249" s="237"/>
      <c r="G249" s="238"/>
      <c r="H249" s="106"/>
      <c r="I249" s="239"/>
      <c r="J249" s="107"/>
      <c r="K249" s="239"/>
      <c r="L249" s="107"/>
    </row>
    <row r="250" spans="1:13" s="103" customFormat="1" x14ac:dyDescent="0.25">
      <c r="A250" s="104"/>
      <c r="B250" s="105"/>
      <c r="C250" s="412"/>
      <c r="D250" s="412"/>
      <c r="E250" s="237"/>
      <c r="G250" s="238"/>
      <c r="H250" s="106"/>
      <c r="I250" s="239"/>
      <c r="J250" s="107"/>
      <c r="K250" s="239"/>
      <c r="L250" s="107"/>
    </row>
    <row r="251" spans="1:13" s="103" customFormat="1" x14ac:dyDescent="0.25">
      <c r="A251" s="104"/>
      <c r="B251" s="105"/>
      <c r="C251" s="412"/>
      <c r="D251" s="412"/>
      <c r="E251" s="237"/>
      <c r="G251" s="238"/>
      <c r="H251" s="106"/>
      <c r="I251" s="239"/>
      <c r="J251" s="107"/>
      <c r="K251" s="239"/>
      <c r="L251" s="107"/>
    </row>
    <row r="252" spans="1:13" s="103" customFormat="1" x14ac:dyDescent="0.25">
      <c r="A252" s="104"/>
      <c r="B252" s="105"/>
      <c r="C252" s="412"/>
      <c r="D252" s="412"/>
      <c r="E252" s="237"/>
      <c r="G252" s="238"/>
      <c r="H252" s="106"/>
      <c r="I252" s="239"/>
      <c r="J252" s="107"/>
      <c r="K252" s="239"/>
      <c r="L252" s="107"/>
    </row>
    <row r="253" spans="1:13" s="103" customFormat="1" x14ac:dyDescent="0.25">
      <c r="A253" s="104"/>
      <c r="B253" s="105"/>
      <c r="C253" s="412"/>
      <c r="D253" s="412"/>
      <c r="E253" s="237"/>
      <c r="G253" s="238"/>
      <c r="H253" s="106"/>
      <c r="I253" s="239"/>
      <c r="J253" s="107"/>
      <c r="K253" s="239"/>
      <c r="L253" s="107"/>
    </row>
    <row r="254" spans="1:13" s="103" customFormat="1" x14ac:dyDescent="0.25">
      <c r="A254" s="104"/>
      <c r="B254" s="105"/>
      <c r="C254" s="412"/>
      <c r="D254" s="412"/>
      <c r="E254" s="237"/>
      <c r="G254" s="238"/>
      <c r="H254" s="106"/>
      <c r="I254" s="239"/>
      <c r="J254" s="107"/>
      <c r="K254" s="239"/>
      <c r="L254" s="107"/>
    </row>
    <row r="255" spans="1:13" s="103" customFormat="1" x14ac:dyDescent="0.25">
      <c r="A255" s="104"/>
      <c r="B255" s="105"/>
      <c r="C255" s="412"/>
      <c r="D255" s="412"/>
      <c r="E255" s="237"/>
      <c r="G255" s="238"/>
      <c r="H255" s="106"/>
      <c r="I255" s="239"/>
      <c r="J255" s="107"/>
      <c r="K255" s="239"/>
      <c r="L255" s="107"/>
    </row>
    <row r="256" spans="1:13" s="103" customFormat="1" x14ac:dyDescent="0.25">
      <c r="A256" s="104"/>
      <c r="B256" s="105"/>
      <c r="C256" s="412"/>
      <c r="D256" s="412"/>
      <c r="E256" s="237"/>
      <c r="G256" s="238"/>
      <c r="H256" s="106"/>
      <c r="I256" s="239"/>
      <c r="J256" s="107"/>
      <c r="K256" s="239"/>
      <c r="L256" s="107"/>
    </row>
    <row r="257" spans="1:13" s="103" customFormat="1" x14ac:dyDescent="0.25">
      <c r="A257" s="104"/>
      <c r="B257" s="105"/>
      <c r="C257" s="412"/>
      <c r="D257" s="412"/>
      <c r="E257" s="237"/>
      <c r="G257" s="238"/>
      <c r="H257" s="106"/>
      <c r="I257" s="239"/>
      <c r="J257" s="107"/>
      <c r="K257" s="239"/>
      <c r="L257" s="107"/>
    </row>
    <row r="258" spans="1:13" s="103" customFormat="1" x14ac:dyDescent="0.25">
      <c r="A258" s="104"/>
      <c r="B258" s="105"/>
      <c r="C258" s="412"/>
      <c r="D258" s="412"/>
      <c r="E258" s="237"/>
      <c r="G258" s="238"/>
      <c r="H258" s="106"/>
      <c r="I258" s="239"/>
      <c r="J258" s="107"/>
      <c r="K258" s="239"/>
      <c r="L258" s="107"/>
    </row>
    <row r="259" spans="1:13" s="103" customFormat="1" x14ac:dyDescent="0.25">
      <c r="A259" s="104"/>
      <c r="B259" s="105"/>
      <c r="C259" s="412"/>
      <c r="D259" s="412"/>
      <c r="E259" s="237"/>
      <c r="G259" s="238"/>
      <c r="H259" s="106"/>
      <c r="I259" s="239"/>
      <c r="J259" s="107"/>
      <c r="K259" s="239"/>
      <c r="L259" s="107"/>
    </row>
    <row r="260" spans="1:13" s="103" customFormat="1" x14ac:dyDescent="0.25">
      <c r="A260" s="104"/>
      <c r="B260" s="105"/>
      <c r="C260" s="412"/>
      <c r="D260" s="412"/>
      <c r="E260" s="237"/>
      <c r="G260" s="238"/>
      <c r="H260" s="106"/>
      <c r="I260" s="239"/>
      <c r="J260" s="107"/>
      <c r="K260" s="239"/>
      <c r="L260" s="107"/>
    </row>
    <row r="261" spans="1:13" s="103" customFormat="1" x14ac:dyDescent="0.25">
      <c r="A261" s="104"/>
      <c r="B261" s="105"/>
      <c r="C261" s="412"/>
      <c r="D261" s="412"/>
      <c r="E261" s="237"/>
      <c r="G261" s="238"/>
      <c r="H261" s="106"/>
      <c r="I261" s="239"/>
      <c r="J261" s="107"/>
      <c r="K261" s="239"/>
      <c r="L261" s="107"/>
    </row>
    <row r="262" spans="1:13" s="103" customFormat="1" x14ac:dyDescent="0.25">
      <c r="A262" s="104"/>
      <c r="B262" s="105"/>
      <c r="C262" s="412"/>
      <c r="D262" s="412"/>
      <c r="E262" s="237"/>
      <c r="G262" s="238"/>
      <c r="H262" s="106"/>
      <c r="I262" s="239"/>
      <c r="J262" s="107"/>
      <c r="K262" s="239"/>
      <c r="L262" s="107"/>
    </row>
    <row r="263" spans="1:13" x14ac:dyDescent="0.25">
      <c r="A263" s="240"/>
      <c r="B263" s="241"/>
      <c r="C263" s="413"/>
      <c r="D263" s="413"/>
      <c r="E263" s="243"/>
      <c r="F263" s="242"/>
      <c r="G263" s="244"/>
      <c r="H263" s="245"/>
      <c r="I263" s="246"/>
      <c r="J263" s="247"/>
      <c r="K263" s="246"/>
      <c r="L263" s="247"/>
      <c r="M263" s="242"/>
    </row>
  </sheetData>
  <mergeCells count="218">
    <mergeCell ref="A92:A95"/>
    <mergeCell ref="B92:B95"/>
    <mergeCell ref="D85:D86"/>
    <mergeCell ref="E85:E86"/>
    <mergeCell ref="F85:F86"/>
    <mergeCell ref="H85:H86"/>
    <mergeCell ref="J85:J86"/>
    <mergeCell ref="E99:E100"/>
    <mergeCell ref="D93:D94"/>
    <mergeCell ref="E93:E94"/>
    <mergeCell ref="F93:F94"/>
    <mergeCell ref="H93:H94"/>
    <mergeCell ref="J93:J94"/>
    <mergeCell ref="B98:B106"/>
    <mergeCell ref="A98:A106"/>
    <mergeCell ref="J99:J100"/>
    <mergeCell ref="I85:I86"/>
    <mergeCell ref="G104:G105"/>
    <mergeCell ref="E104:E105"/>
    <mergeCell ref="F104:F105"/>
    <mergeCell ref="H104:H105"/>
    <mergeCell ref="J104:J105"/>
    <mergeCell ref="C101:C103"/>
    <mergeCell ref="I104:I105"/>
    <mergeCell ref="A184:A185"/>
    <mergeCell ref="B184:B185"/>
    <mergeCell ref="M184:M185"/>
    <mergeCell ref="M73:M74"/>
    <mergeCell ref="B156:B159"/>
    <mergeCell ref="A156:A159"/>
    <mergeCell ref="B162:B163"/>
    <mergeCell ref="A162:A163"/>
    <mergeCell ref="B165:B166"/>
    <mergeCell ref="A165:A166"/>
    <mergeCell ref="A180:A181"/>
    <mergeCell ref="B180:B181"/>
    <mergeCell ref="M180:M181"/>
    <mergeCell ref="A182:A183"/>
    <mergeCell ref="B182:B183"/>
    <mergeCell ref="M182:M183"/>
    <mergeCell ref="A176:A177"/>
    <mergeCell ref="B176:B177"/>
    <mergeCell ref="M176:M177"/>
    <mergeCell ref="A178:A179"/>
    <mergeCell ref="B178:B179"/>
    <mergeCell ref="M178:M179"/>
    <mergeCell ref="A172:A173"/>
    <mergeCell ref="E101:E102"/>
    <mergeCell ref="B172:B173"/>
    <mergeCell ref="M172:M173"/>
    <mergeCell ref="A174:A175"/>
    <mergeCell ref="B174:B175"/>
    <mergeCell ref="M174:M175"/>
    <mergeCell ref="A170:A171"/>
    <mergeCell ref="B170:B171"/>
    <mergeCell ref="M170:M171"/>
    <mergeCell ref="B169:M169"/>
    <mergeCell ref="A147:A150"/>
    <mergeCell ref="B147:B150"/>
    <mergeCell ref="C148:C150"/>
    <mergeCell ref="M148:M150"/>
    <mergeCell ref="G149:G150"/>
    <mergeCell ref="I149:I150"/>
    <mergeCell ref="K149:K150"/>
    <mergeCell ref="L149:L150"/>
    <mergeCell ref="A154:A155"/>
    <mergeCell ref="B154:B155"/>
    <mergeCell ref="A167:A168"/>
    <mergeCell ref="B167:B168"/>
    <mergeCell ref="C156:C158"/>
    <mergeCell ref="D156:D158"/>
    <mergeCell ref="M132:M137"/>
    <mergeCell ref="C133:C135"/>
    <mergeCell ref="G134:G135"/>
    <mergeCell ref="I134:I135"/>
    <mergeCell ref="K134:K135"/>
    <mergeCell ref="L134:L135"/>
    <mergeCell ref="C136:C137"/>
    <mergeCell ref="B151:M151"/>
    <mergeCell ref="M140:M144"/>
    <mergeCell ref="G141:G142"/>
    <mergeCell ref="I141:I142"/>
    <mergeCell ref="K141:K142"/>
    <mergeCell ref="L141:L142"/>
    <mergeCell ref="G143:G144"/>
    <mergeCell ref="I143:I144"/>
    <mergeCell ref="K143:K144"/>
    <mergeCell ref="L143:L144"/>
    <mergeCell ref="G136:G137"/>
    <mergeCell ref="I136:I137"/>
    <mergeCell ref="K136:K137"/>
    <mergeCell ref="L136:L137"/>
    <mergeCell ref="A139:A144"/>
    <mergeCell ref="B139:B144"/>
    <mergeCell ref="C140:C144"/>
    <mergeCell ref="A131:A137"/>
    <mergeCell ref="B131:B137"/>
    <mergeCell ref="A129:A130"/>
    <mergeCell ref="B129:B130"/>
    <mergeCell ref="A122:A128"/>
    <mergeCell ref="B122:B128"/>
    <mergeCell ref="A112:A115"/>
    <mergeCell ref="B112:B115"/>
    <mergeCell ref="M112:M114"/>
    <mergeCell ref="C113:C114"/>
    <mergeCell ref="G113:G114"/>
    <mergeCell ref="I113:I114"/>
    <mergeCell ref="K113:K114"/>
    <mergeCell ref="L113:L114"/>
    <mergeCell ref="M123:M128"/>
    <mergeCell ref="C124:C126"/>
    <mergeCell ref="G125:G126"/>
    <mergeCell ref="I125:I126"/>
    <mergeCell ref="K125:K126"/>
    <mergeCell ref="L125:L126"/>
    <mergeCell ref="C127:C128"/>
    <mergeCell ref="G127:G128"/>
    <mergeCell ref="I127:I128"/>
    <mergeCell ref="K127:K128"/>
    <mergeCell ref="L127:L128"/>
    <mergeCell ref="C98:C100"/>
    <mergeCell ref="M92:M94"/>
    <mergeCell ref="G93:G94"/>
    <mergeCell ref="I93:I94"/>
    <mergeCell ref="K93:K94"/>
    <mergeCell ref="L93:L94"/>
    <mergeCell ref="B109:M109"/>
    <mergeCell ref="K101:K102"/>
    <mergeCell ref="L101:L102"/>
    <mergeCell ref="K104:K105"/>
    <mergeCell ref="L104:L105"/>
    <mergeCell ref="C104:C106"/>
    <mergeCell ref="D104:D105"/>
    <mergeCell ref="H101:H102"/>
    <mergeCell ref="J101:J102"/>
    <mergeCell ref="G101:G102"/>
    <mergeCell ref="I101:I102"/>
    <mergeCell ref="M101:M106"/>
    <mergeCell ref="D99:D100"/>
    <mergeCell ref="D101:D102"/>
    <mergeCell ref="F101:F102"/>
    <mergeCell ref="F99:F100"/>
    <mergeCell ref="H99:H100"/>
    <mergeCell ref="A71:M71"/>
    <mergeCell ref="A62:A67"/>
    <mergeCell ref="B62:B67"/>
    <mergeCell ref="A72:A74"/>
    <mergeCell ref="B72:B74"/>
    <mergeCell ref="B84:B90"/>
    <mergeCell ref="A84:A90"/>
    <mergeCell ref="C87:C89"/>
    <mergeCell ref="M87:M90"/>
    <mergeCell ref="C92:C94"/>
    <mergeCell ref="C84:C86"/>
    <mergeCell ref="G85:G86"/>
    <mergeCell ref="K85:K86"/>
    <mergeCell ref="L85:L86"/>
    <mergeCell ref="M85:M86"/>
    <mergeCell ref="M98:M100"/>
    <mergeCell ref="G99:G100"/>
    <mergeCell ref="I99:I100"/>
    <mergeCell ref="M62:M65"/>
    <mergeCell ref="C66:C67"/>
    <mergeCell ref="M66:M67"/>
    <mergeCell ref="K99:K100"/>
    <mergeCell ref="L99:L100"/>
    <mergeCell ref="B59:M59"/>
    <mergeCell ref="A43:A45"/>
    <mergeCell ref="B43:B45"/>
    <mergeCell ref="C56:C57"/>
    <mergeCell ref="D56:D57"/>
    <mergeCell ref="B38:B39"/>
    <mergeCell ref="A41:A42"/>
    <mergeCell ref="B41:B42"/>
    <mergeCell ref="A50:M50"/>
    <mergeCell ref="A51:M51"/>
    <mergeCell ref="A56:B56"/>
    <mergeCell ref="F56:L56"/>
    <mergeCell ref="A38:A39"/>
    <mergeCell ref="A19:A20"/>
    <mergeCell ref="B19:B20"/>
    <mergeCell ref="B58:M58"/>
    <mergeCell ref="A5:M5"/>
    <mergeCell ref="A6:M6"/>
    <mergeCell ref="A9:B9"/>
    <mergeCell ref="C9:C11"/>
    <mergeCell ref="D9:D11"/>
    <mergeCell ref="G9:L10"/>
    <mergeCell ref="M9:M11"/>
    <mergeCell ref="A10:A11"/>
    <mergeCell ref="B10:B11"/>
    <mergeCell ref="A36:A37"/>
    <mergeCell ref="B36:B37"/>
    <mergeCell ref="M36:M37"/>
    <mergeCell ref="A60:A61"/>
    <mergeCell ref="B60:B61"/>
    <mergeCell ref="M60:M61"/>
    <mergeCell ref="A68:A69"/>
    <mergeCell ref="B68:B69"/>
    <mergeCell ref="B12:M12"/>
    <mergeCell ref="A13:A14"/>
    <mergeCell ref="B13:B14"/>
    <mergeCell ref="M13:M14"/>
    <mergeCell ref="A16:A18"/>
    <mergeCell ref="B16:B18"/>
    <mergeCell ref="M16:M18"/>
    <mergeCell ref="B29:M29"/>
    <mergeCell ref="A30:A31"/>
    <mergeCell ref="B30:B31"/>
    <mergeCell ref="M30:M31"/>
    <mergeCell ref="M19:M20"/>
    <mergeCell ref="A23:A24"/>
    <mergeCell ref="B23:B24"/>
    <mergeCell ref="A25:A27"/>
    <mergeCell ref="B25:B27"/>
    <mergeCell ref="A33:A35"/>
    <mergeCell ref="B33:B35"/>
    <mergeCell ref="M33:M35"/>
  </mergeCells>
  <printOptions horizontalCentered="1"/>
  <pageMargins left="0.39370078740157483" right="0.39370078740157483" top="0.74803149606299213" bottom="0.39370078740157483" header="0.31496062992125984" footer="0.31496062992125984"/>
  <pageSetup paperSize="9" firstPageNumber="4" fitToWidth="0" fitToHeight="0" orientation="landscape" useFirstPageNumber="1" r:id="rId1"/>
  <headerFooter>
    <oddHeader>&amp;C&amp;"Times New Roman,обычный"&amp;14&amp;P</oddHeader>
  </headerFooter>
  <rowBreaks count="6" manualBreakCount="6">
    <brk id="21" max="9" man="1"/>
    <brk id="39" max="9" man="1"/>
    <brk id="80" max="12" man="1"/>
    <brk id="95" max="12" man="1"/>
    <brk id="108" max="12" man="1"/>
    <brk id="177" max="12" man="1"/>
  </rowBreaks>
  <ignoredErrors>
    <ignoredError sqref="A107:A108 A153 A138 A156 A161 A164 A167 A170 A172 A174 A176 A178 A60 A68 A70 A77:A78 A80:A84 A91:A92 A96:A98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45"/>
  <sheetViews>
    <sheetView topLeftCell="A209" zoomScaleNormal="100" zoomScaleSheetLayoutView="110" workbookViewId="0">
      <selection activeCell="L226" sqref="L226"/>
    </sheetView>
  </sheetViews>
  <sheetFormatPr defaultRowHeight="12.75" x14ac:dyDescent="0.2"/>
  <cols>
    <col min="1" max="1" width="10.42578125" style="80" customWidth="1"/>
    <col min="2" max="2" width="34.140625" style="81" customWidth="1"/>
    <col min="3" max="3" width="12.140625" style="70" customWidth="1"/>
    <col min="4" max="4" width="17.7109375" style="70" customWidth="1"/>
    <col min="5" max="5" width="14.42578125" style="228" hidden="1" customWidth="1"/>
    <col min="6" max="6" width="11.7109375" style="93" customWidth="1"/>
    <col min="7" max="7" width="11.7109375" style="230" hidden="1" customWidth="1"/>
    <col min="8" max="8" width="11.7109375" style="82" customWidth="1"/>
    <col min="9" max="9" width="11.7109375" style="231" hidden="1" customWidth="1"/>
    <col min="10" max="10" width="11.7109375" style="72" customWidth="1"/>
    <col min="11" max="11" width="12.5703125" style="231" hidden="1" customWidth="1"/>
    <col min="12" max="12" width="18.5703125" style="70" customWidth="1"/>
    <col min="13" max="13" width="9.140625" style="70"/>
    <col min="14" max="18" width="0" style="70" hidden="1" customWidth="1"/>
    <col min="19" max="16384" width="9.140625" style="70"/>
  </cols>
  <sheetData>
    <row r="1" spans="1:12" ht="24" hidden="1" customHeight="1" thickBot="1" x14ac:dyDescent="0.25">
      <c r="A1" s="1" t="s">
        <v>0</v>
      </c>
      <c r="B1" s="7"/>
      <c r="C1" s="8"/>
      <c r="D1" s="8"/>
      <c r="E1" s="170"/>
      <c r="F1" s="89"/>
      <c r="G1" s="146"/>
      <c r="H1" s="9"/>
      <c r="I1" s="158"/>
      <c r="J1" s="10"/>
      <c r="K1" s="158"/>
    </row>
    <row r="2" spans="1:12" ht="57" hidden="1" customHeight="1" x14ac:dyDescent="0.2">
      <c r="A2" s="594" t="s">
        <v>1</v>
      </c>
      <c r="B2" s="595"/>
      <c r="C2" s="595" t="s">
        <v>2</v>
      </c>
      <c r="D2" s="595" t="s">
        <v>3</v>
      </c>
      <c r="E2" s="225"/>
      <c r="F2" s="209"/>
      <c r="G2" s="595" t="s">
        <v>4</v>
      </c>
      <c r="H2" s="595"/>
      <c r="I2" s="595"/>
      <c r="J2" s="595"/>
      <c r="K2" s="595"/>
      <c r="L2" s="598" t="s">
        <v>5</v>
      </c>
    </row>
    <row r="3" spans="1:12" ht="33" hidden="1" customHeight="1" x14ac:dyDescent="0.2">
      <c r="A3" s="601" t="s">
        <v>6</v>
      </c>
      <c r="B3" s="603" t="s">
        <v>7</v>
      </c>
      <c r="C3" s="596"/>
      <c r="D3" s="596"/>
      <c r="E3" s="171"/>
      <c r="F3" s="210"/>
      <c r="G3" s="596"/>
      <c r="H3" s="596"/>
      <c r="I3" s="596"/>
      <c r="J3" s="596"/>
      <c r="K3" s="596"/>
      <c r="L3" s="599"/>
    </row>
    <row r="4" spans="1:12" ht="33.75" hidden="1" customHeight="1" thickBot="1" x14ac:dyDescent="0.25">
      <c r="A4" s="602"/>
      <c r="B4" s="604"/>
      <c r="C4" s="597"/>
      <c r="D4" s="597"/>
      <c r="E4" s="226"/>
      <c r="F4" s="211"/>
      <c r="G4" s="156" t="s">
        <v>8</v>
      </c>
      <c r="H4" s="11"/>
      <c r="I4" s="166" t="s">
        <v>9</v>
      </c>
      <c r="J4" s="12"/>
      <c r="K4" s="166" t="s">
        <v>10</v>
      </c>
      <c r="L4" s="600"/>
    </row>
    <row r="5" spans="1:12" hidden="1" x14ac:dyDescent="0.2">
      <c r="A5" s="13" t="s">
        <v>12</v>
      </c>
      <c r="B5" s="419" t="s">
        <v>13</v>
      </c>
      <c r="C5" s="419"/>
      <c r="D5" s="419"/>
      <c r="E5" s="419"/>
      <c r="F5" s="419"/>
      <c r="G5" s="419"/>
      <c r="H5" s="419"/>
      <c r="I5" s="419"/>
      <c r="J5" s="419"/>
      <c r="K5" s="419"/>
      <c r="L5" s="419"/>
    </row>
    <row r="6" spans="1:12" hidden="1" x14ac:dyDescent="0.2">
      <c r="A6" s="484" t="s">
        <v>17</v>
      </c>
      <c r="B6" s="485" t="s">
        <v>18</v>
      </c>
      <c r="C6" s="57" t="s">
        <v>21</v>
      </c>
      <c r="D6" s="57" t="s">
        <v>19</v>
      </c>
      <c r="E6" s="172"/>
      <c r="F6" s="194"/>
      <c r="G6" s="195">
        <f>22.5*1.055</f>
        <v>23.737499999999997</v>
      </c>
      <c r="H6" s="208"/>
      <c r="I6" s="196">
        <f>23.63*1.055</f>
        <v>24.929649999999999</v>
      </c>
      <c r="J6" s="207"/>
      <c r="K6" s="196"/>
      <c r="L6" s="441" t="s">
        <v>14</v>
      </c>
    </row>
    <row r="7" spans="1:12" ht="23.25" hidden="1" customHeight="1" x14ac:dyDescent="0.2">
      <c r="A7" s="484"/>
      <c r="B7" s="485"/>
      <c r="C7" s="57" t="s">
        <v>21</v>
      </c>
      <c r="D7" s="57" t="s">
        <v>22</v>
      </c>
      <c r="E7" s="172"/>
      <c r="F7" s="194"/>
      <c r="G7" s="195">
        <f>10.4*1.055</f>
        <v>10.972</v>
      </c>
      <c r="H7" s="208"/>
      <c r="I7" s="196">
        <f>10.4*1.055</f>
        <v>10.972</v>
      </c>
      <c r="J7" s="207"/>
      <c r="K7" s="196"/>
      <c r="L7" s="441"/>
    </row>
    <row r="8" spans="1:12" ht="23.25" hidden="1" customHeight="1" x14ac:dyDescent="0.2">
      <c r="A8" s="54" t="s">
        <v>23</v>
      </c>
      <c r="B8" s="65" t="s">
        <v>24</v>
      </c>
      <c r="C8" s="57" t="s">
        <v>21</v>
      </c>
      <c r="D8" s="57" t="s">
        <v>25</v>
      </c>
      <c r="E8" s="172"/>
      <c r="F8" s="194"/>
      <c r="G8" s="195">
        <f>24.5*1.055</f>
        <v>25.8475</v>
      </c>
      <c r="H8" s="71"/>
      <c r="I8" s="196" t="s">
        <v>20</v>
      </c>
      <c r="J8" s="144"/>
      <c r="K8" s="235" t="s">
        <v>20</v>
      </c>
      <c r="L8" s="57" t="s">
        <v>14</v>
      </c>
    </row>
    <row r="9" spans="1:12" ht="28.5" hidden="1" customHeight="1" x14ac:dyDescent="0.2">
      <c r="A9" s="484" t="s">
        <v>26</v>
      </c>
      <c r="B9" s="486" t="s">
        <v>27</v>
      </c>
      <c r="C9" s="57" t="s">
        <v>21</v>
      </c>
      <c r="D9" s="57" t="s">
        <v>25</v>
      </c>
      <c r="E9" s="172"/>
      <c r="F9" s="194"/>
      <c r="G9" s="195">
        <f>24.5*1.055</f>
        <v>25.8475</v>
      </c>
      <c r="H9" s="208"/>
      <c r="I9" s="196">
        <f>25.73*1.055</f>
        <v>27.145149999999997</v>
      </c>
      <c r="J9" s="207"/>
      <c r="K9" s="196">
        <v>27.145149999999997</v>
      </c>
      <c r="L9" s="441" t="s">
        <v>14</v>
      </c>
    </row>
    <row r="10" spans="1:12" ht="28.5" hidden="1" customHeight="1" x14ac:dyDescent="0.2">
      <c r="A10" s="484"/>
      <c r="B10" s="486"/>
      <c r="C10" s="57" t="s">
        <v>21</v>
      </c>
      <c r="D10" s="57" t="s">
        <v>28</v>
      </c>
      <c r="E10" s="172"/>
      <c r="F10" s="194"/>
      <c r="G10" s="195">
        <f>10.4*1.055</f>
        <v>10.972</v>
      </c>
      <c r="H10" s="208"/>
      <c r="I10" s="196">
        <f>10.4*1.055</f>
        <v>10.972</v>
      </c>
      <c r="J10" s="207"/>
      <c r="K10" s="196">
        <f>10.4*1.055</f>
        <v>10.972</v>
      </c>
      <c r="L10" s="441"/>
    </row>
    <row r="11" spans="1:12" ht="28.5" hidden="1" customHeight="1" x14ac:dyDescent="0.2">
      <c r="A11" s="484"/>
      <c r="B11" s="486"/>
      <c r="C11" s="57" t="s">
        <v>36</v>
      </c>
      <c r="D11" s="57" t="s">
        <v>29</v>
      </c>
      <c r="E11" s="172"/>
      <c r="F11" s="194"/>
      <c r="G11" s="195">
        <f>1.055*19</f>
        <v>20.044999999999998</v>
      </c>
      <c r="H11" s="208"/>
      <c r="I11" s="196">
        <f>1.055*19.95</f>
        <v>21.047249999999998</v>
      </c>
      <c r="J11" s="207"/>
      <c r="K11" s="196">
        <f>1.055*19.95</f>
        <v>21.047249999999998</v>
      </c>
      <c r="L11" s="441"/>
    </row>
    <row r="12" spans="1:12" ht="28.5" hidden="1" customHeight="1" x14ac:dyDescent="0.2">
      <c r="A12" s="484" t="s">
        <v>30</v>
      </c>
      <c r="B12" s="485" t="s">
        <v>31</v>
      </c>
      <c r="C12" s="57" t="s">
        <v>21</v>
      </c>
      <c r="D12" s="57" t="s">
        <v>25</v>
      </c>
      <c r="E12" s="172"/>
      <c r="F12" s="194"/>
      <c r="G12" s="195">
        <f>24.5*1.055</f>
        <v>25.8475</v>
      </c>
      <c r="H12" s="208"/>
      <c r="I12" s="196">
        <f>25.73*1.055</f>
        <v>27.145149999999997</v>
      </c>
      <c r="J12" s="207"/>
      <c r="K12" s="196">
        <f>25.73*1.055</f>
        <v>27.145149999999997</v>
      </c>
      <c r="L12" s="441" t="s">
        <v>14</v>
      </c>
    </row>
    <row r="13" spans="1:12" ht="25.5" hidden="1" x14ac:dyDescent="0.2">
      <c r="A13" s="484"/>
      <c r="B13" s="485"/>
      <c r="C13" s="57" t="s">
        <v>21</v>
      </c>
      <c r="D13" s="57" t="s">
        <v>28</v>
      </c>
      <c r="E13" s="172"/>
      <c r="F13" s="194"/>
      <c r="G13" s="195">
        <f>10.4*1.055</f>
        <v>10.972</v>
      </c>
      <c r="H13" s="208"/>
      <c r="I13" s="195">
        <f>10.4*1.055</f>
        <v>10.972</v>
      </c>
      <c r="J13" s="208"/>
      <c r="K13" s="196">
        <f>10.4*1.055</f>
        <v>10.972</v>
      </c>
      <c r="L13" s="441"/>
    </row>
    <row r="14" spans="1:12" ht="28.5" hidden="1" customHeight="1" x14ac:dyDescent="0.2">
      <c r="A14" s="54" t="s">
        <v>32</v>
      </c>
      <c r="B14" s="65" t="s">
        <v>33</v>
      </c>
      <c r="C14" s="57" t="s">
        <v>21</v>
      </c>
      <c r="D14" s="57" t="s">
        <v>25</v>
      </c>
      <c r="E14" s="172"/>
      <c r="F14" s="194"/>
      <c r="G14" s="195">
        <f>24.5*1.055</f>
        <v>25.8475</v>
      </c>
      <c r="H14" s="71"/>
      <c r="I14" s="196"/>
      <c r="J14" s="207"/>
      <c r="K14" s="196"/>
      <c r="L14" s="57" t="s">
        <v>14</v>
      </c>
    </row>
    <row r="15" spans="1:12" ht="28.5" hidden="1" customHeight="1" x14ac:dyDescent="0.2">
      <c r="A15" s="54" t="s">
        <v>34</v>
      </c>
      <c r="B15" s="65" t="s">
        <v>35</v>
      </c>
      <c r="C15" s="57" t="s">
        <v>36</v>
      </c>
      <c r="D15" s="57" t="s">
        <v>37</v>
      </c>
      <c r="E15" s="172"/>
      <c r="F15" s="194"/>
      <c r="G15" s="195">
        <f>1.055*19</f>
        <v>20.044999999999998</v>
      </c>
      <c r="H15" s="208"/>
      <c r="I15" s="196">
        <f>1.055*19.95</f>
        <v>21.047249999999998</v>
      </c>
      <c r="J15" s="207"/>
      <c r="K15" s="196">
        <f>1.055*19.95</f>
        <v>21.047249999999998</v>
      </c>
      <c r="L15" s="57" t="s">
        <v>14</v>
      </c>
    </row>
    <row r="16" spans="1:12" hidden="1" x14ac:dyDescent="0.2">
      <c r="A16" s="484" t="s">
        <v>38</v>
      </c>
      <c r="B16" s="487" t="s">
        <v>39</v>
      </c>
      <c r="C16" s="56" t="s">
        <v>21</v>
      </c>
      <c r="D16" s="56" t="s">
        <v>37</v>
      </c>
      <c r="E16" s="172"/>
      <c r="F16" s="193"/>
      <c r="G16" s="195">
        <f>24.5*1.055</f>
        <v>25.8475</v>
      </c>
      <c r="H16" s="215"/>
      <c r="I16" s="196">
        <f>23.63*1.055</f>
        <v>24.929649999999999</v>
      </c>
      <c r="J16" s="108"/>
      <c r="K16" s="196">
        <f>23.63*1.055</f>
        <v>24.929649999999999</v>
      </c>
      <c r="L16" s="56" t="s">
        <v>14</v>
      </c>
    </row>
    <row r="17" spans="1:12" ht="28.5" hidden="1" customHeight="1" x14ac:dyDescent="0.2">
      <c r="A17" s="484"/>
      <c r="B17" s="487"/>
      <c r="C17" s="56" t="s">
        <v>21</v>
      </c>
      <c r="D17" s="56" t="s">
        <v>40</v>
      </c>
      <c r="E17" s="172"/>
      <c r="F17" s="193"/>
      <c r="G17" s="195">
        <f>10.4*1.055</f>
        <v>10.972</v>
      </c>
      <c r="H17" s="215"/>
      <c r="I17" s="196">
        <f>10.4*1.055</f>
        <v>10.972</v>
      </c>
      <c r="J17" s="108"/>
      <c r="K17" s="196">
        <f>10.4*1.055</f>
        <v>10.972</v>
      </c>
      <c r="L17" s="56" t="s">
        <v>14</v>
      </c>
    </row>
    <row r="18" spans="1:12" hidden="1" x14ac:dyDescent="0.2">
      <c r="A18" s="484" t="s">
        <v>41</v>
      </c>
      <c r="B18" s="487" t="s">
        <v>42</v>
      </c>
      <c r="C18" s="56" t="s">
        <v>21</v>
      </c>
      <c r="D18" s="56" t="s">
        <v>37</v>
      </c>
      <c r="E18" s="172"/>
      <c r="F18" s="193"/>
      <c r="G18" s="195">
        <f>24.5*1.055</f>
        <v>25.8475</v>
      </c>
      <c r="H18" s="215"/>
      <c r="I18" s="196">
        <f>23.74*$L$10</f>
        <v>0</v>
      </c>
      <c r="J18" s="108"/>
      <c r="K18" s="196">
        <f>23.63*1.055</f>
        <v>24.929649999999999</v>
      </c>
      <c r="L18" s="56" t="s">
        <v>14</v>
      </c>
    </row>
    <row r="19" spans="1:12" ht="25.5" hidden="1" x14ac:dyDescent="0.2">
      <c r="A19" s="484"/>
      <c r="B19" s="487"/>
      <c r="C19" s="56" t="s">
        <v>21</v>
      </c>
      <c r="D19" s="56" t="s">
        <v>40</v>
      </c>
      <c r="E19" s="172"/>
      <c r="F19" s="193"/>
      <c r="G19" s="195">
        <f>10.4*1.055</f>
        <v>10.972</v>
      </c>
      <c r="H19" s="215"/>
      <c r="I19" s="195">
        <f>10.4*1.055</f>
        <v>10.972</v>
      </c>
      <c r="J19" s="215"/>
      <c r="K19" s="196">
        <f>10.4*1.055</f>
        <v>10.972</v>
      </c>
      <c r="L19" s="56" t="s">
        <v>14</v>
      </c>
    </row>
    <row r="20" spans="1:12" ht="28.5" hidden="1" customHeight="1" x14ac:dyDescent="0.2">
      <c r="A20" s="484"/>
      <c r="B20" s="487"/>
      <c r="C20" s="56" t="s">
        <v>36</v>
      </c>
      <c r="D20" s="56" t="s">
        <v>43</v>
      </c>
      <c r="E20" s="172"/>
      <c r="F20" s="193"/>
      <c r="G20" s="195">
        <f>19*1.055</f>
        <v>20.044999999999998</v>
      </c>
      <c r="H20" s="215"/>
      <c r="I20" s="196">
        <f>25.85*L10</f>
        <v>0</v>
      </c>
      <c r="J20" s="108"/>
      <c r="K20" s="196">
        <f>19.95*1.055</f>
        <v>21.047249999999998</v>
      </c>
      <c r="L20" s="56" t="s">
        <v>14</v>
      </c>
    </row>
    <row r="21" spans="1:12" ht="23.25" hidden="1" customHeight="1" x14ac:dyDescent="0.2">
      <c r="A21" s="54" t="s">
        <v>44</v>
      </c>
      <c r="B21" s="66" t="s">
        <v>45</v>
      </c>
      <c r="C21" s="56" t="s">
        <v>21</v>
      </c>
      <c r="D21" s="56" t="s">
        <v>25</v>
      </c>
      <c r="E21" s="172"/>
      <c r="F21" s="193"/>
      <c r="G21" s="195">
        <f>24.5*1.055</f>
        <v>25.8475</v>
      </c>
      <c r="H21" s="71"/>
      <c r="I21" s="196"/>
      <c r="J21" s="108"/>
      <c r="K21" s="196"/>
      <c r="L21" s="56" t="s">
        <v>14</v>
      </c>
    </row>
    <row r="22" spans="1:12" ht="28.5" hidden="1" customHeight="1" x14ac:dyDescent="0.2">
      <c r="A22" s="17" t="s">
        <v>15</v>
      </c>
      <c r="B22" s="471" t="s">
        <v>16</v>
      </c>
      <c r="C22" s="471"/>
      <c r="D22" s="471"/>
      <c r="E22" s="471"/>
      <c r="F22" s="471"/>
      <c r="G22" s="471"/>
      <c r="H22" s="471"/>
      <c r="I22" s="471"/>
      <c r="J22" s="471"/>
      <c r="K22" s="471"/>
      <c r="L22" s="471"/>
    </row>
    <row r="23" spans="1:12" ht="28.5" hidden="1" customHeight="1" x14ac:dyDescent="0.2">
      <c r="A23" s="484" t="s">
        <v>17</v>
      </c>
      <c r="B23" s="487" t="s">
        <v>18</v>
      </c>
      <c r="C23" s="56" t="s">
        <v>21</v>
      </c>
      <c r="D23" s="56" t="s">
        <v>46</v>
      </c>
      <c r="E23" s="172"/>
      <c r="F23" s="193"/>
      <c r="G23" s="195">
        <f>22.5*1.055</f>
        <v>23.737499999999997</v>
      </c>
      <c r="H23" s="215"/>
      <c r="I23" s="196"/>
      <c r="J23" s="108"/>
      <c r="K23" s="196"/>
      <c r="L23" s="442" t="s">
        <v>14</v>
      </c>
    </row>
    <row r="24" spans="1:12" ht="28.5" hidden="1" customHeight="1" x14ac:dyDescent="0.2">
      <c r="A24" s="484"/>
      <c r="B24" s="487"/>
      <c r="C24" s="56" t="s">
        <v>21</v>
      </c>
      <c r="D24" s="56" t="s">
        <v>47</v>
      </c>
      <c r="E24" s="172"/>
      <c r="F24" s="193"/>
      <c r="G24" s="195">
        <f>10.4*1.055</f>
        <v>10.972</v>
      </c>
      <c r="H24" s="215"/>
      <c r="I24" s="196"/>
      <c r="J24" s="108"/>
      <c r="K24" s="196"/>
      <c r="L24" s="442"/>
    </row>
    <row r="25" spans="1:12" ht="28.5" hidden="1" customHeight="1" x14ac:dyDescent="0.2">
      <c r="A25" s="54" t="s">
        <v>23</v>
      </c>
      <c r="B25" s="66" t="s">
        <v>24</v>
      </c>
      <c r="C25" s="56" t="s">
        <v>21</v>
      </c>
      <c r="D25" s="56" t="s">
        <v>48</v>
      </c>
      <c r="E25" s="172"/>
      <c r="F25" s="193"/>
      <c r="G25" s="195">
        <f>24.5*1.055</f>
        <v>25.8475</v>
      </c>
      <c r="H25" s="71"/>
      <c r="I25" s="196" t="s">
        <v>20</v>
      </c>
      <c r="J25" s="108"/>
      <c r="K25" s="196" t="s">
        <v>20</v>
      </c>
      <c r="L25" s="56" t="s">
        <v>14</v>
      </c>
    </row>
    <row r="26" spans="1:12" ht="28.5" hidden="1" customHeight="1" x14ac:dyDescent="0.2">
      <c r="A26" s="484" t="s">
        <v>26</v>
      </c>
      <c r="B26" s="488" t="s">
        <v>27</v>
      </c>
      <c r="C26" s="56" t="s">
        <v>21</v>
      </c>
      <c r="D26" s="56" t="s">
        <v>48</v>
      </c>
      <c r="E26" s="172"/>
      <c r="F26" s="193"/>
      <c r="G26" s="195">
        <f>24.5*1.055</f>
        <v>25.8475</v>
      </c>
      <c r="H26" s="224"/>
      <c r="K26" s="196"/>
      <c r="L26" s="442" t="s">
        <v>14</v>
      </c>
    </row>
    <row r="27" spans="1:12" ht="28.5" hidden="1" customHeight="1" x14ac:dyDescent="0.2">
      <c r="A27" s="484"/>
      <c r="B27" s="488"/>
      <c r="C27" s="56" t="s">
        <v>21</v>
      </c>
      <c r="D27" s="56" t="s">
        <v>49</v>
      </c>
      <c r="E27" s="172"/>
      <c r="F27" s="193"/>
      <c r="G27" s="195">
        <f>10.4*1.055</f>
        <v>10.972</v>
      </c>
      <c r="H27" s="215"/>
      <c r="I27" s="196"/>
      <c r="J27" s="108"/>
      <c r="K27" s="196"/>
      <c r="L27" s="442"/>
    </row>
    <row r="28" spans="1:12" hidden="1" x14ac:dyDescent="0.2">
      <c r="A28" s="484"/>
      <c r="B28" s="488"/>
      <c r="C28" s="56" t="s">
        <v>36</v>
      </c>
      <c r="D28" s="56" t="s">
        <v>25</v>
      </c>
      <c r="E28" s="172"/>
      <c r="F28" s="193"/>
      <c r="G28" s="195">
        <f>19*1.055</f>
        <v>20.044999999999998</v>
      </c>
      <c r="H28" s="215"/>
      <c r="I28" s="196"/>
      <c r="J28" s="108"/>
      <c r="K28" s="196">
        <f>1.055*19.95</f>
        <v>21.047249999999998</v>
      </c>
      <c r="L28" s="442"/>
    </row>
    <row r="29" spans="1:12" ht="28.5" hidden="1" customHeight="1" x14ac:dyDescent="0.2">
      <c r="A29" s="484" t="s">
        <v>30</v>
      </c>
      <c r="B29" s="487" t="s">
        <v>31</v>
      </c>
      <c r="C29" s="56" t="s">
        <v>21</v>
      </c>
      <c r="D29" s="56" t="s">
        <v>48</v>
      </c>
      <c r="E29" s="172"/>
      <c r="F29" s="193"/>
      <c r="G29" s="195">
        <f>24.5*1.055</f>
        <v>25.8475</v>
      </c>
      <c r="H29" s="215"/>
      <c r="I29" s="196"/>
      <c r="J29" s="108"/>
      <c r="K29" s="196"/>
      <c r="L29" s="442" t="s">
        <v>14</v>
      </c>
    </row>
    <row r="30" spans="1:12" ht="28.5" hidden="1" customHeight="1" x14ac:dyDescent="0.2">
      <c r="A30" s="484"/>
      <c r="B30" s="487"/>
      <c r="C30" s="56" t="s">
        <v>21</v>
      </c>
      <c r="D30" s="56" t="s">
        <v>49</v>
      </c>
      <c r="E30" s="172"/>
      <c r="F30" s="193"/>
      <c r="G30" s="195">
        <f>10.4*1.055</f>
        <v>10.972</v>
      </c>
      <c r="H30" s="215"/>
      <c r="I30" s="196"/>
      <c r="J30" s="108"/>
      <c r="K30" s="196"/>
      <c r="L30" s="442"/>
    </row>
    <row r="31" spans="1:12" hidden="1" x14ac:dyDescent="0.2">
      <c r="A31" s="484" t="s">
        <v>32</v>
      </c>
      <c r="B31" s="487" t="s">
        <v>33</v>
      </c>
      <c r="C31" s="56" t="s">
        <v>21</v>
      </c>
      <c r="D31" s="56" t="s">
        <v>48</v>
      </c>
      <c r="E31" s="172"/>
      <c r="F31" s="193"/>
      <c r="G31" s="195">
        <f>24.5*1.055</f>
        <v>25.8475</v>
      </c>
      <c r="H31" s="215"/>
      <c r="I31" s="196"/>
      <c r="J31" s="108"/>
      <c r="K31" s="196"/>
      <c r="L31" s="56" t="s">
        <v>14</v>
      </c>
    </row>
    <row r="32" spans="1:12" ht="28.5" hidden="1" customHeight="1" x14ac:dyDescent="0.2">
      <c r="A32" s="484"/>
      <c r="B32" s="487"/>
      <c r="C32" s="56" t="s">
        <v>36</v>
      </c>
      <c r="D32" s="56" t="s">
        <v>25</v>
      </c>
      <c r="E32" s="172"/>
      <c r="F32" s="193"/>
      <c r="G32" s="195">
        <f>19*1.055</f>
        <v>20.044999999999998</v>
      </c>
      <c r="H32" s="215"/>
      <c r="I32" s="196"/>
      <c r="J32" s="108"/>
      <c r="K32" s="196"/>
      <c r="L32" s="56"/>
    </row>
    <row r="33" spans="1:12" hidden="1" x14ac:dyDescent="0.2">
      <c r="A33" s="54" t="s">
        <v>34</v>
      </c>
      <c r="B33" s="66" t="s">
        <v>35</v>
      </c>
      <c r="C33" s="56" t="s">
        <v>36</v>
      </c>
      <c r="D33" s="56" t="s">
        <v>19</v>
      </c>
      <c r="E33" s="172"/>
      <c r="F33" s="193"/>
      <c r="G33" s="195">
        <f>19*1.055</f>
        <v>20.044999999999998</v>
      </c>
      <c r="H33" s="215"/>
      <c r="I33" s="196"/>
      <c r="J33" s="108"/>
      <c r="K33" s="196"/>
      <c r="L33" s="56" t="s">
        <v>14</v>
      </c>
    </row>
    <row r="34" spans="1:12" hidden="1" x14ac:dyDescent="0.2">
      <c r="A34" s="484" t="s">
        <v>38</v>
      </c>
      <c r="B34" s="487" t="s">
        <v>39</v>
      </c>
      <c r="C34" s="56" t="s">
        <v>21</v>
      </c>
      <c r="D34" s="56" t="s">
        <v>19</v>
      </c>
      <c r="E34" s="172"/>
      <c r="F34" s="193"/>
      <c r="G34" s="195">
        <f>24.5*1.055</f>
        <v>25.8475</v>
      </c>
      <c r="H34" s="215"/>
      <c r="I34" s="196"/>
      <c r="J34" s="108"/>
      <c r="K34" s="196"/>
      <c r="L34" s="56" t="s">
        <v>14</v>
      </c>
    </row>
    <row r="35" spans="1:12" ht="25.5" hidden="1" x14ac:dyDescent="0.2">
      <c r="A35" s="484"/>
      <c r="B35" s="487"/>
      <c r="C35" s="56" t="s">
        <v>21</v>
      </c>
      <c r="D35" s="56" t="s">
        <v>22</v>
      </c>
      <c r="E35" s="172"/>
      <c r="F35" s="193"/>
      <c r="G35" s="195">
        <f>10.4*1.055</f>
        <v>10.972</v>
      </c>
      <c r="H35" s="215"/>
      <c r="I35" s="196"/>
      <c r="J35" s="108"/>
      <c r="K35" s="196"/>
      <c r="L35" s="56" t="s">
        <v>14</v>
      </c>
    </row>
    <row r="36" spans="1:12" hidden="1" x14ac:dyDescent="0.2">
      <c r="A36" s="484" t="s">
        <v>41</v>
      </c>
      <c r="B36" s="487" t="s">
        <v>42</v>
      </c>
      <c r="C36" s="56" t="s">
        <v>21</v>
      </c>
      <c r="D36" s="56" t="s">
        <v>19</v>
      </c>
      <c r="E36" s="172"/>
      <c r="F36" s="193"/>
      <c r="G36" s="195">
        <f>24.5*1.055</f>
        <v>25.8475</v>
      </c>
      <c r="H36" s="215"/>
      <c r="I36" s="196"/>
      <c r="J36" s="108"/>
      <c r="K36" s="196"/>
      <c r="L36" s="56" t="s">
        <v>14</v>
      </c>
    </row>
    <row r="37" spans="1:12" ht="25.5" hidden="1" x14ac:dyDescent="0.2">
      <c r="A37" s="484"/>
      <c r="B37" s="487"/>
      <c r="C37" s="56" t="s">
        <v>21</v>
      </c>
      <c r="D37" s="56" t="s">
        <v>22</v>
      </c>
      <c r="E37" s="172"/>
      <c r="F37" s="193"/>
      <c r="G37" s="195">
        <f>10.4*1.055</f>
        <v>10.972</v>
      </c>
      <c r="H37" s="215"/>
      <c r="I37" s="196"/>
      <c r="J37" s="108"/>
      <c r="K37" s="196"/>
      <c r="L37" s="56" t="s">
        <v>14</v>
      </c>
    </row>
    <row r="38" spans="1:12" ht="15.75" hidden="1" customHeight="1" x14ac:dyDescent="0.2">
      <c r="A38" s="484"/>
      <c r="B38" s="487"/>
      <c r="C38" s="56" t="s">
        <v>36</v>
      </c>
      <c r="D38" s="56" t="s">
        <v>37</v>
      </c>
      <c r="E38" s="172"/>
      <c r="F38" s="193"/>
      <c r="G38" s="195">
        <f>19*1.055</f>
        <v>20.044999999999998</v>
      </c>
      <c r="H38" s="215"/>
      <c r="I38" s="196"/>
      <c r="J38" s="108"/>
      <c r="K38" s="196">
        <f>19.95*1.055</f>
        <v>21.047249999999998</v>
      </c>
      <c r="L38" s="56" t="s">
        <v>14</v>
      </c>
    </row>
    <row r="39" spans="1:12" ht="107.25" hidden="1" customHeight="1" x14ac:dyDescent="0.2">
      <c r="A39" s="593" t="s">
        <v>1</v>
      </c>
      <c r="B39" s="593"/>
      <c r="C39" s="53" t="s">
        <v>2</v>
      </c>
      <c r="D39" s="53" t="s">
        <v>3</v>
      </c>
      <c r="E39" s="171"/>
      <c r="F39" s="192"/>
      <c r="G39" s="593" t="s">
        <v>4</v>
      </c>
      <c r="H39" s="593"/>
      <c r="I39" s="593"/>
      <c r="J39" s="593"/>
      <c r="K39" s="593"/>
      <c r="L39" s="53" t="s">
        <v>5</v>
      </c>
    </row>
    <row r="40" spans="1:12" hidden="1" x14ac:dyDescent="0.2">
      <c r="A40" s="19" t="s">
        <v>160</v>
      </c>
      <c r="B40" s="471" t="s">
        <v>162</v>
      </c>
      <c r="C40" s="471"/>
      <c r="D40" s="471"/>
      <c r="E40" s="471"/>
      <c r="F40" s="471"/>
      <c r="G40" s="471"/>
      <c r="H40" s="471"/>
      <c r="I40" s="471"/>
      <c r="J40" s="471"/>
      <c r="K40" s="471"/>
      <c r="L40" s="471"/>
    </row>
    <row r="41" spans="1:12" hidden="1" x14ac:dyDescent="0.2">
      <c r="A41" s="20" t="s">
        <v>161</v>
      </c>
      <c r="B41" s="437" t="s">
        <v>61</v>
      </c>
      <c r="C41" s="437"/>
      <c r="D41" s="437"/>
      <c r="E41" s="437"/>
      <c r="F41" s="437"/>
      <c r="G41" s="437"/>
      <c r="H41" s="437"/>
      <c r="I41" s="437"/>
      <c r="J41" s="437"/>
      <c r="K41" s="437"/>
      <c r="L41" s="437"/>
    </row>
    <row r="42" spans="1:12" ht="45" hidden="1" customHeight="1" x14ac:dyDescent="0.2">
      <c r="A42" s="54" t="s">
        <v>62</v>
      </c>
      <c r="B42" s="55" t="s">
        <v>63</v>
      </c>
      <c r="C42" s="57" t="s">
        <v>52</v>
      </c>
      <c r="D42" s="57" t="s">
        <v>64</v>
      </c>
      <c r="E42" s="172"/>
      <c r="F42" s="194"/>
      <c r="G42" s="195">
        <f>37*1.055</f>
        <v>39.034999999999997</v>
      </c>
      <c r="H42" s="208"/>
      <c r="I42" s="196">
        <f>32.55*1.055</f>
        <v>34.340249999999997</v>
      </c>
      <c r="J42" s="207"/>
      <c r="K42" s="196">
        <f>32.55*1.055</f>
        <v>34.340249999999997</v>
      </c>
      <c r="L42" s="57" t="s">
        <v>65</v>
      </c>
    </row>
    <row r="43" spans="1:12" ht="21" hidden="1" customHeight="1" x14ac:dyDescent="0.2">
      <c r="A43" s="546" t="s">
        <v>66</v>
      </c>
      <c r="B43" s="573" t="s">
        <v>67</v>
      </c>
      <c r="C43" s="441" t="s">
        <v>52</v>
      </c>
      <c r="D43" s="57" t="s">
        <v>64</v>
      </c>
      <c r="E43" s="172"/>
      <c r="F43" s="194"/>
      <c r="G43" s="195">
        <f>53*1.055</f>
        <v>55.914999999999999</v>
      </c>
      <c r="H43" s="208"/>
      <c r="I43" s="196">
        <f>52.5*1.055</f>
        <v>55.387499999999996</v>
      </c>
      <c r="J43" s="207"/>
      <c r="K43" s="196">
        <f>52.5*1.055</f>
        <v>55.387499999999996</v>
      </c>
      <c r="L43" s="57" t="s">
        <v>65</v>
      </c>
    </row>
    <row r="44" spans="1:12" ht="12.75" hidden="1" customHeight="1" x14ac:dyDescent="0.2">
      <c r="A44" s="547"/>
      <c r="B44" s="574"/>
      <c r="C44" s="441"/>
      <c r="D44" s="62" t="s">
        <v>68</v>
      </c>
      <c r="E44" s="172"/>
      <c r="F44" s="203"/>
      <c r="G44" s="584"/>
      <c r="H44" s="214"/>
      <c r="I44" s="584">
        <f>52.5*1.055</f>
        <v>55.387499999999996</v>
      </c>
      <c r="J44" s="215"/>
      <c r="K44" s="583"/>
      <c r="L44" s="441" t="s">
        <v>69</v>
      </c>
    </row>
    <row r="45" spans="1:12" ht="75.75" hidden="1" customHeight="1" x14ac:dyDescent="0.2">
      <c r="A45" s="547"/>
      <c r="B45" s="574"/>
      <c r="C45" s="441"/>
      <c r="D45" s="62" t="s">
        <v>70</v>
      </c>
      <c r="E45" s="172"/>
      <c r="F45" s="203"/>
      <c r="G45" s="584"/>
      <c r="H45" s="214"/>
      <c r="I45" s="584"/>
      <c r="J45" s="215"/>
      <c r="K45" s="583"/>
      <c r="L45" s="441"/>
    </row>
    <row r="46" spans="1:12" ht="75.75" hidden="1" customHeight="1" x14ac:dyDescent="0.2">
      <c r="A46" s="548"/>
      <c r="B46" s="575"/>
      <c r="C46" s="57" t="s">
        <v>36</v>
      </c>
      <c r="D46" s="62" t="s">
        <v>78</v>
      </c>
      <c r="E46" s="172"/>
      <c r="F46" s="203"/>
      <c r="G46" s="195">
        <f>30*1.055</f>
        <v>31.65</v>
      </c>
      <c r="H46" s="214"/>
      <c r="I46" s="195"/>
      <c r="J46" s="215"/>
      <c r="K46" s="196"/>
      <c r="L46" s="57"/>
    </row>
    <row r="47" spans="1:12" ht="70.5" hidden="1" customHeight="1" x14ac:dyDescent="0.2">
      <c r="A47" s="484" t="s">
        <v>71</v>
      </c>
      <c r="B47" s="55" t="s">
        <v>72</v>
      </c>
      <c r="C47" s="57" t="s">
        <v>52</v>
      </c>
      <c r="D47" s="57" t="s">
        <v>64</v>
      </c>
      <c r="E47" s="172"/>
      <c r="F47" s="194"/>
      <c r="G47" s="195">
        <f>56*1.055</f>
        <v>59.08</v>
      </c>
      <c r="H47" s="208"/>
      <c r="I47" s="196">
        <f>57.75*1.055</f>
        <v>60.926249999999996</v>
      </c>
      <c r="J47" s="207"/>
      <c r="K47" s="196">
        <f>57.75*1.055</f>
        <v>60.926249999999996</v>
      </c>
      <c r="L47" s="57" t="s">
        <v>69</v>
      </c>
    </row>
    <row r="48" spans="1:12" ht="63" hidden="1" customHeight="1" x14ac:dyDescent="0.2">
      <c r="A48" s="484"/>
      <c r="B48" s="544" t="s">
        <v>73</v>
      </c>
      <c r="C48" s="441" t="s">
        <v>52</v>
      </c>
      <c r="D48" s="62" t="s">
        <v>68</v>
      </c>
      <c r="E48" s="172"/>
      <c r="F48" s="203"/>
      <c r="G48" s="584"/>
      <c r="H48" s="214"/>
      <c r="I48" s="584">
        <f>57.75*1.055</f>
        <v>60.926249999999996</v>
      </c>
      <c r="J48" s="215"/>
      <c r="K48" s="583">
        <f>45.15*1.055</f>
        <v>47.633249999999997</v>
      </c>
      <c r="L48" s="441" t="s">
        <v>69</v>
      </c>
    </row>
    <row r="49" spans="1:12" ht="25.5" hidden="1" customHeight="1" x14ac:dyDescent="0.2">
      <c r="A49" s="484"/>
      <c r="B49" s="544"/>
      <c r="C49" s="441"/>
      <c r="D49" s="62" t="s">
        <v>70</v>
      </c>
      <c r="E49" s="172"/>
      <c r="F49" s="203"/>
      <c r="G49" s="584"/>
      <c r="H49" s="214"/>
      <c r="I49" s="584"/>
      <c r="J49" s="215"/>
      <c r="K49" s="583"/>
      <c r="L49" s="441"/>
    </row>
    <row r="50" spans="1:12" hidden="1" x14ac:dyDescent="0.2">
      <c r="A50" s="546" t="s">
        <v>74</v>
      </c>
      <c r="B50" s="573" t="s">
        <v>75</v>
      </c>
      <c r="C50" s="57" t="s">
        <v>52</v>
      </c>
      <c r="D50" s="57" t="s">
        <v>64</v>
      </c>
      <c r="E50" s="172"/>
      <c r="F50" s="194"/>
      <c r="G50" s="195">
        <f>55*1.055</f>
        <v>58.024999999999999</v>
      </c>
      <c r="H50" s="208"/>
      <c r="I50" s="196">
        <f>52.5*1.055</f>
        <v>55.387499999999996</v>
      </c>
      <c r="J50" s="207"/>
      <c r="K50" s="196">
        <f>52.5*1.055</f>
        <v>55.387499999999996</v>
      </c>
      <c r="L50" s="441" t="s">
        <v>76</v>
      </c>
    </row>
    <row r="51" spans="1:12" ht="15.75" hidden="1" customHeight="1" x14ac:dyDescent="0.2">
      <c r="A51" s="547"/>
      <c r="B51" s="574"/>
      <c r="C51" s="573" t="s">
        <v>77</v>
      </c>
      <c r="D51" s="57" t="s">
        <v>78</v>
      </c>
      <c r="E51" s="172"/>
      <c r="F51" s="194"/>
      <c r="G51" s="195">
        <f>30*1.055</f>
        <v>31.65</v>
      </c>
      <c r="H51" s="208"/>
      <c r="I51" s="196">
        <f>28.35*1.055</f>
        <v>29.90925</v>
      </c>
      <c r="J51" s="207"/>
      <c r="K51" s="196">
        <f>28.35*1.055</f>
        <v>29.90925</v>
      </c>
      <c r="L51" s="441"/>
    </row>
    <row r="52" spans="1:12" ht="25.5" hidden="1" x14ac:dyDescent="0.2">
      <c r="A52" s="547"/>
      <c r="B52" s="574"/>
      <c r="C52" s="574"/>
      <c r="D52" s="21" t="s">
        <v>79</v>
      </c>
      <c r="E52" s="173"/>
      <c r="F52" s="131"/>
      <c r="G52" s="195"/>
      <c r="H52" s="214"/>
      <c r="I52" s="196">
        <f t="shared" ref="I52:K54" si="0">31.5*1.055</f>
        <v>33.232499999999995</v>
      </c>
      <c r="J52" s="207"/>
      <c r="K52" s="196">
        <f t="shared" si="0"/>
        <v>33.232499999999995</v>
      </c>
      <c r="L52" s="441"/>
    </row>
    <row r="53" spans="1:12" ht="38.25" hidden="1" x14ac:dyDescent="0.2">
      <c r="A53" s="547"/>
      <c r="B53" s="574"/>
      <c r="C53" s="575"/>
      <c r="D53" s="21" t="s">
        <v>186</v>
      </c>
      <c r="E53" s="174"/>
      <c r="F53" s="132"/>
      <c r="G53" s="197">
        <f>30*1.055</f>
        <v>31.65</v>
      </c>
      <c r="H53" s="212"/>
      <c r="I53" s="196"/>
      <c r="J53" s="207"/>
      <c r="K53" s="196"/>
      <c r="L53" s="441"/>
    </row>
    <row r="54" spans="1:12" ht="12.75" hidden="1" customHeight="1" x14ac:dyDescent="0.2">
      <c r="A54" s="547"/>
      <c r="B54" s="574"/>
      <c r="C54" s="579" t="s">
        <v>77</v>
      </c>
      <c r="D54" s="21" t="s">
        <v>68</v>
      </c>
      <c r="E54" s="174"/>
      <c r="F54" s="132"/>
      <c r="G54" s="580"/>
      <c r="H54" s="212"/>
      <c r="I54" s="583">
        <f t="shared" si="0"/>
        <v>33.232499999999995</v>
      </c>
      <c r="J54" s="207"/>
      <c r="K54" s="583"/>
      <c r="L54" s="441"/>
    </row>
    <row r="55" spans="1:12" ht="27.75" hidden="1" customHeight="1" x14ac:dyDescent="0.2">
      <c r="A55" s="547"/>
      <c r="B55" s="574"/>
      <c r="C55" s="579"/>
      <c r="D55" s="22" t="s">
        <v>80</v>
      </c>
      <c r="E55" s="175"/>
      <c r="F55" s="133"/>
      <c r="G55" s="580"/>
      <c r="H55" s="212"/>
      <c r="I55" s="583"/>
      <c r="J55" s="207"/>
      <c r="K55" s="583"/>
      <c r="L55" s="441"/>
    </row>
    <row r="56" spans="1:12" ht="12.75" hidden="1" customHeight="1" x14ac:dyDescent="0.2">
      <c r="A56" s="547"/>
      <c r="B56" s="574"/>
      <c r="C56" s="579"/>
      <c r="D56" s="68" t="s">
        <v>81</v>
      </c>
      <c r="E56" s="174"/>
      <c r="F56" s="134"/>
      <c r="G56" s="580"/>
      <c r="H56" s="216"/>
      <c r="I56" s="583">
        <f>29.4*1.055</f>
        <v>31.016999999999996</v>
      </c>
      <c r="J56" s="207"/>
      <c r="K56" s="583">
        <f>29.4*1.055</f>
        <v>31.016999999999996</v>
      </c>
      <c r="L56" s="441"/>
    </row>
    <row r="57" spans="1:12" ht="38.25" hidden="1" customHeight="1" x14ac:dyDescent="0.2">
      <c r="A57" s="547"/>
      <c r="B57" s="574"/>
      <c r="C57" s="579"/>
      <c r="D57" s="23" t="s">
        <v>82</v>
      </c>
      <c r="E57" s="176"/>
      <c r="F57" s="135"/>
      <c r="G57" s="580"/>
      <c r="H57" s="216"/>
      <c r="I57" s="583"/>
      <c r="J57" s="207"/>
      <c r="K57" s="583"/>
      <c r="L57" s="441"/>
    </row>
    <row r="58" spans="1:12" ht="15" hidden="1" customHeight="1" x14ac:dyDescent="0.2">
      <c r="A58" s="547"/>
      <c r="B58" s="574"/>
      <c r="C58" s="441" t="s">
        <v>83</v>
      </c>
      <c r="D58" s="591" t="s">
        <v>84</v>
      </c>
      <c r="E58" s="177"/>
      <c r="F58" s="202"/>
      <c r="G58" s="584"/>
      <c r="H58" s="214"/>
      <c r="I58" s="583"/>
      <c r="J58" s="207"/>
      <c r="K58" s="583">
        <f>26.46*1.055</f>
        <v>27.915299999999998</v>
      </c>
      <c r="L58" s="441"/>
    </row>
    <row r="59" spans="1:12" ht="15" hidden="1" customHeight="1" x14ac:dyDescent="0.2">
      <c r="A59" s="547"/>
      <c r="B59" s="574"/>
      <c r="C59" s="441"/>
      <c r="D59" s="592"/>
      <c r="E59" s="172"/>
      <c r="F59" s="203"/>
      <c r="G59" s="584"/>
      <c r="H59" s="214"/>
      <c r="I59" s="583"/>
      <c r="J59" s="207"/>
      <c r="K59" s="583"/>
      <c r="L59" s="441"/>
    </row>
    <row r="60" spans="1:12" ht="23.25" hidden="1" customHeight="1" x14ac:dyDescent="0.2">
      <c r="A60" s="547"/>
      <c r="B60" s="574"/>
      <c r="C60" s="57" t="s">
        <v>54</v>
      </c>
      <c r="D60" s="57" t="s">
        <v>78</v>
      </c>
      <c r="E60" s="172"/>
      <c r="F60" s="194"/>
      <c r="G60" s="195">
        <f>30*1.055</f>
        <v>31.65</v>
      </c>
      <c r="H60" s="208"/>
      <c r="I60" s="196">
        <f>27.3*1.055</f>
        <v>28.801500000000001</v>
      </c>
      <c r="J60" s="207"/>
      <c r="K60" s="196">
        <f>27.3*1.055</f>
        <v>28.801500000000001</v>
      </c>
      <c r="L60" s="57" t="s">
        <v>85</v>
      </c>
    </row>
    <row r="61" spans="1:12" ht="78.75" hidden="1" customHeight="1" x14ac:dyDescent="0.2">
      <c r="A61" s="548"/>
      <c r="B61" s="575"/>
      <c r="C61" s="57" t="s">
        <v>185</v>
      </c>
      <c r="D61" s="57" t="s">
        <v>64</v>
      </c>
      <c r="E61" s="172"/>
      <c r="F61" s="194"/>
      <c r="G61" s="195">
        <f>36*1.055</f>
        <v>37.979999999999997</v>
      </c>
      <c r="H61" s="208"/>
      <c r="I61" s="196"/>
      <c r="J61" s="207"/>
      <c r="K61" s="196"/>
      <c r="L61" s="57"/>
    </row>
    <row r="62" spans="1:12" ht="36.75" hidden="1" customHeight="1" x14ac:dyDescent="0.2">
      <c r="A62" s="54" t="s">
        <v>86</v>
      </c>
      <c r="B62" s="55" t="s">
        <v>87</v>
      </c>
      <c r="C62" s="57" t="s">
        <v>52</v>
      </c>
      <c r="D62" s="57" t="s">
        <v>64</v>
      </c>
      <c r="E62" s="172"/>
      <c r="F62" s="194"/>
      <c r="G62" s="195">
        <f>63*1.055</f>
        <v>66.464999999999989</v>
      </c>
      <c r="H62" s="208"/>
      <c r="I62" s="196">
        <f>52.5*1.055</f>
        <v>55.387499999999996</v>
      </c>
      <c r="J62" s="207"/>
      <c r="K62" s="196">
        <f>52.5*1.055</f>
        <v>55.387499999999996</v>
      </c>
      <c r="L62" s="57" t="s">
        <v>76</v>
      </c>
    </row>
    <row r="63" spans="1:12" hidden="1" x14ac:dyDescent="0.2">
      <c r="A63" s="54" t="s">
        <v>88</v>
      </c>
      <c r="B63" s="55" t="s">
        <v>89</v>
      </c>
      <c r="C63" s="57" t="s">
        <v>52</v>
      </c>
      <c r="D63" s="57" t="s">
        <v>64</v>
      </c>
      <c r="E63" s="172"/>
      <c r="F63" s="194"/>
      <c r="G63" s="195">
        <f>63*1.055</f>
        <v>66.464999999999989</v>
      </c>
      <c r="H63" s="208"/>
      <c r="I63" s="196">
        <f>57.75*1.055</f>
        <v>60.926249999999996</v>
      </c>
      <c r="J63" s="144"/>
      <c r="K63" s="168">
        <f>32.55*1.055</f>
        <v>34.340249999999997</v>
      </c>
      <c r="L63" s="56" t="s">
        <v>90</v>
      </c>
    </row>
    <row r="64" spans="1:12" ht="37.5" hidden="1" customHeight="1" x14ac:dyDescent="0.2">
      <c r="A64" s="54" t="s">
        <v>91</v>
      </c>
      <c r="B64" s="55" t="s">
        <v>92</v>
      </c>
      <c r="C64" s="57" t="s">
        <v>52</v>
      </c>
      <c r="D64" s="57" t="s">
        <v>64</v>
      </c>
      <c r="E64" s="172"/>
      <c r="F64" s="194"/>
      <c r="G64" s="195">
        <f>45*1.055</f>
        <v>47.474999999999994</v>
      </c>
      <c r="H64" s="208"/>
      <c r="I64" s="196">
        <f>47.25*1.055</f>
        <v>49.848749999999995</v>
      </c>
      <c r="J64" s="207"/>
      <c r="K64" s="196">
        <f>32.55*1.055</f>
        <v>34.340249999999997</v>
      </c>
      <c r="L64" s="56" t="s">
        <v>90</v>
      </c>
    </row>
    <row r="65" spans="1:12" ht="36" hidden="1" customHeight="1" x14ac:dyDescent="0.2">
      <c r="A65" s="54" t="s">
        <v>93</v>
      </c>
      <c r="B65" s="55" t="s">
        <v>94</v>
      </c>
      <c r="C65" s="57" t="s">
        <v>52</v>
      </c>
      <c r="D65" s="57" t="s">
        <v>64</v>
      </c>
      <c r="E65" s="172"/>
      <c r="F65" s="194"/>
      <c r="G65" s="195">
        <f>42*1.055</f>
        <v>44.309999999999995</v>
      </c>
      <c r="H65" s="208"/>
      <c r="I65" s="196">
        <f>32.55*1.055</f>
        <v>34.340249999999997</v>
      </c>
      <c r="J65" s="207"/>
      <c r="K65" s="196">
        <f>32.55*1.055</f>
        <v>34.340249999999997</v>
      </c>
      <c r="L65" s="56" t="s">
        <v>90</v>
      </c>
    </row>
    <row r="66" spans="1:12" hidden="1" x14ac:dyDescent="0.2">
      <c r="A66" s="54" t="s">
        <v>95</v>
      </c>
      <c r="B66" s="55" t="s">
        <v>96</v>
      </c>
      <c r="C66" s="57" t="s">
        <v>52</v>
      </c>
      <c r="D66" s="57" t="s">
        <v>64</v>
      </c>
      <c r="E66" s="172"/>
      <c r="F66" s="194"/>
      <c r="G66" s="195">
        <f>42*1.055</f>
        <v>44.309999999999995</v>
      </c>
      <c r="H66" s="208"/>
      <c r="I66" s="196">
        <f>57.75*1.055</f>
        <v>60.926249999999996</v>
      </c>
      <c r="J66" s="144"/>
      <c r="K66" s="168">
        <f>33.6*1.055</f>
        <v>35.448</v>
      </c>
      <c r="L66" s="56" t="s">
        <v>97</v>
      </c>
    </row>
    <row r="67" spans="1:12" hidden="1" x14ac:dyDescent="0.2">
      <c r="A67" s="484" t="s">
        <v>98</v>
      </c>
      <c r="B67" s="544" t="s">
        <v>99</v>
      </c>
      <c r="C67" s="57" t="s">
        <v>52</v>
      </c>
      <c r="D67" s="57" t="s">
        <v>64</v>
      </c>
      <c r="E67" s="172"/>
      <c r="F67" s="194"/>
      <c r="G67" s="195">
        <f>58*1.055</f>
        <v>61.19</v>
      </c>
      <c r="H67" s="208"/>
      <c r="I67" s="196">
        <f>57.75*1.055</f>
        <v>60.926249999999996</v>
      </c>
      <c r="J67" s="207"/>
      <c r="K67" s="196">
        <f>31.5*1.055</f>
        <v>33.232499999999995</v>
      </c>
      <c r="L67" s="442" t="s">
        <v>100</v>
      </c>
    </row>
    <row r="68" spans="1:12" ht="12.75" hidden="1" customHeight="1" x14ac:dyDescent="0.2">
      <c r="A68" s="484"/>
      <c r="B68" s="544"/>
      <c r="C68" s="441" t="s">
        <v>52</v>
      </c>
      <c r="D68" s="62" t="s">
        <v>101</v>
      </c>
      <c r="E68" s="172"/>
      <c r="F68" s="203"/>
      <c r="G68" s="584"/>
      <c r="H68" s="214"/>
      <c r="I68" s="583">
        <f t="shared" ref="I68:K71" si="1">57.75*1.055</f>
        <v>60.926249999999996</v>
      </c>
      <c r="J68" s="207"/>
      <c r="K68" s="583"/>
      <c r="L68" s="442"/>
    </row>
    <row r="69" spans="1:12" ht="41.25" hidden="1" customHeight="1" x14ac:dyDescent="0.2">
      <c r="A69" s="484"/>
      <c r="B69" s="544"/>
      <c r="C69" s="441"/>
      <c r="D69" s="62" t="s">
        <v>70</v>
      </c>
      <c r="E69" s="172"/>
      <c r="F69" s="203"/>
      <c r="G69" s="584"/>
      <c r="H69" s="214"/>
      <c r="I69" s="583">
        <f t="shared" si="1"/>
        <v>60.926249999999996</v>
      </c>
      <c r="J69" s="207"/>
      <c r="K69" s="583"/>
      <c r="L69" s="442"/>
    </row>
    <row r="70" spans="1:12" ht="44.25" hidden="1" customHeight="1" x14ac:dyDescent="0.2">
      <c r="A70" s="54" t="s">
        <v>102</v>
      </c>
      <c r="B70" s="55" t="s">
        <v>187</v>
      </c>
      <c r="C70" s="57" t="s">
        <v>52</v>
      </c>
      <c r="D70" s="57" t="s">
        <v>64</v>
      </c>
      <c r="E70" s="172"/>
      <c r="F70" s="194"/>
      <c r="G70" s="195">
        <f>63*1.055</f>
        <v>66.464999999999989</v>
      </c>
      <c r="H70" s="208"/>
      <c r="I70" s="196">
        <f t="shared" si="1"/>
        <v>60.926249999999996</v>
      </c>
      <c r="J70" s="207"/>
      <c r="K70" s="196">
        <f t="shared" si="1"/>
        <v>60.926249999999996</v>
      </c>
      <c r="L70" s="56" t="s">
        <v>97</v>
      </c>
    </row>
    <row r="71" spans="1:12" hidden="1" x14ac:dyDescent="0.2">
      <c r="A71" s="484" t="s">
        <v>103</v>
      </c>
      <c r="B71" s="544" t="s">
        <v>104</v>
      </c>
      <c r="C71" s="573" t="s">
        <v>188</v>
      </c>
      <c r="D71" s="58" t="s">
        <v>64</v>
      </c>
      <c r="E71" s="173"/>
      <c r="F71" s="199"/>
      <c r="G71" s="195">
        <f>63*1.055</f>
        <v>66.464999999999989</v>
      </c>
      <c r="H71" s="208"/>
      <c r="I71" s="196">
        <f t="shared" si="1"/>
        <v>60.926249999999996</v>
      </c>
      <c r="J71" s="207"/>
      <c r="K71" s="196">
        <f t="shared" si="1"/>
        <v>60.926249999999996</v>
      </c>
      <c r="L71" s="56" t="s">
        <v>105</v>
      </c>
    </row>
    <row r="72" spans="1:12" ht="15.75" hidden="1" customHeight="1" x14ac:dyDescent="0.2">
      <c r="A72" s="484"/>
      <c r="B72" s="544"/>
      <c r="C72" s="574"/>
      <c r="D72" s="58" t="s">
        <v>68</v>
      </c>
      <c r="E72" s="174"/>
      <c r="F72" s="136"/>
      <c r="G72" s="580">
        <v>66.464999999999989</v>
      </c>
      <c r="H72" s="141"/>
      <c r="I72" s="589">
        <v>60.926249999999996</v>
      </c>
      <c r="J72" s="217"/>
      <c r="K72" s="583">
        <f>47.25*1.055</f>
        <v>49.848749999999995</v>
      </c>
      <c r="L72" s="442" t="s">
        <v>90</v>
      </c>
    </row>
    <row r="73" spans="1:12" ht="25.5" hidden="1" customHeight="1" x14ac:dyDescent="0.2">
      <c r="A73" s="484"/>
      <c r="B73" s="544"/>
      <c r="C73" s="575"/>
      <c r="D73" s="60" t="s">
        <v>189</v>
      </c>
      <c r="E73" s="176"/>
      <c r="F73" s="137"/>
      <c r="G73" s="580"/>
      <c r="H73" s="142"/>
      <c r="I73" s="590"/>
      <c r="J73" s="218"/>
      <c r="K73" s="583"/>
      <c r="L73" s="442"/>
    </row>
    <row r="74" spans="1:12" ht="51" hidden="1" x14ac:dyDescent="0.2">
      <c r="A74" s="484"/>
      <c r="B74" s="544"/>
      <c r="C74" s="60" t="s">
        <v>190</v>
      </c>
      <c r="D74" s="60" t="s">
        <v>64</v>
      </c>
      <c r="E74" s="176"/>
      <c r="F74" s="137"/>
      <c r="G74" s="197">
        <f>63*1.055</f>
        <v>66.464999999999989</v>
      </c>
      <c r="H74" s="142"/>
      <c r="I74" s="198"/>
      <c r="J74" s="218"/>
      <c r="K74" s="196"/>
      <c r="L74" s="56"/>
    </row>
    <row r="75" spans="1:12" hidden="1" x14ac:dyDescent="0.2">
      <c r="A75" s="484"/>
      <c r="B75" s="544"/>
      <c r="C75" s="586" t="s">
        <v>54</v>
      </c>
      <c r="D75" s="24" t="s">
        <v>78</v>
      </c>
      <c r="E75" s="178"/>
      <c r="F75" s="206"/>
      <c r="G75" s="195"/>
      <c r="H75" s="215"/>
      <c r="I75" s="196">
        <f>27.3*1.055</f>
        <v>28.801500000000001</v>
      </c>
      <c r="J75" s="207"/>
      <c r="K75" s="196">
        <f>27.3*1.055</f>
        <v>28.801500000000001</v>
      </c>
      <c r="L75" s="442" t="s">
        <v>85</v>
      </c>
    </row>
    <row r="76" spans="1:12" ht="12.75" hidden="1" customHeight="1" x14ac:dyDescent="0.2">
      <c r="A76" s="484"/>
      <c r="B76" s="544"/>
      <c r="C76" s="587"/>
      <c r="D76" s="68" t="s">
        <v>106</v>
      </c>
      <c r="E76" s="174"/>
      <c r="F76" s="134"/>
      <c r="G76" s="580"/>
      <c r="H76" s="216"/>
      <c r="I76" s="583">
        <f>35.7*1.055</f>
        <v>37.663499999999999</v>
      </c>
      <c r="J76" s="207"/>
      <c r="K76" s="583">
        <f>35.7*1.055</f>
        <v>37.663499999999999</v>
      </c>
      <c r="L76" s="442"/>
    </row>
    <row r="77" spans="1:12" ht="61.5" hidden="1" customHeight="1" x14ac:dyDescent="0.2">
      <c r="A77" s="484"/>
      <c r="B77" s="544"/>
      <c r="C77" s="587"/>
      <c r="D77" s="24" t="s">
        <v>80</v>
      </c>
      <c r="E77" s="175"/>
      <c r="F77" s="138"/>
      <c r="G77" s="580"/>
      <c r="H77" s="216"/>
      <c r="I77" s="583"/>
      <c r="J77" s="207"/>
      <c r="K77" s="583"/>
      <c r="L77" s="442"/>
    </row>
    <row r="78" spans="1:12" ht="12.75" hidden="1" customHeight="1" x14ac:dyDescent="0.2">
      <c r="A78" s="484"/>
      <c r="B78" s="544"/>
      <c r="C78" s="587"/>
      <c r="D78" s="68" t="s">
        <v>64</v>
      </c>
      <c r="E78" s="174"/>
      <c r="F78" s="134"/>
      <c r="G78" s="580"/>
      <c r="H78" s="216"/>
      <c r="I78" s="583">
        <f>27.3*1.055</f>
        <v>28.801500000000001</v>
      </c>
      <c r="J78" s="207"/>
      <c r="K78" s="583">
        <f>27.3*1.055</f>
        <v>28.801500000000001</v>
      </c>
      <c r="L78" s="442"/>
    </row>
    <row r="79" spans="1:12" ht="54" hidden="1" customHeight="1" x14ac:dyDescent="0.2">
      <c r="A79" s="484"/>
      <c r="B79" s="544"/>
      <c r="C79" s="588"/>
      <c r="D79" s="23" t="s">
        <v>107</v>
      </c>
      <c r="E79" s="176"/>
      <c r="F79" s="135"/>
      <c r="G79" s="580"/>
      <c r="H79" s="216"/>
      <c r="I79" s="583"/>
      <c r="J79" s="207"/>
      <c r="K79" s="583"/>
      <c r="L79" s="442"/>
    </row>
    <row r="80" spans="1:12" ht="63" hidden="1" customHeight="1" x14ac:dyDescent="0.2">
      <c r="A80" s="54" t="s">
        <v>108</v>
      </c>
      <c r="B80" s="55" t="s">
        <v>109</v>
      </c>
      <c r="C80" s="57" t="s">
        <v>52</v>
      </c>
      <c r="D80" s="60" t="s">
        <v>64</v>
      </c>
      <c r="E80" s="177"/>
      <c r="F80" s="201"/>
      <c r="G80" s="195">
        <f>63*1.055</f>
        <v>66.464999999999989</v>
      </c>
      <c r="H80" s="208"/>
      <c r="I80" s="196">
        <f>57.75*1.055</f>
        <v>60.926249999999996</v>
      </c>
      <c r="J80" s="207"/>
      <c r="K80" s="196">
        <f>57.75*1.055</f>
        <v>60.926249999999996</v>
      </c>
      <c r="L80" s="56" t="s">
        <v>97</v>
      </c>
    </row>
    <row r="81" spans="1:12" hidden="1" x14ac:dyDescent="0.2">
      <c r="A81" s="484" t="s">
        <v>110</v>
      </c>
      <c r="B81" s="544" t="s">
        <v>111</v>
      </c>
      <c r="C81" s="57" t="s">
        <v>52</v>
      </c>
      <c r="D81" s="57" t="s">
        <v>64</v>
      </c>
      <c r="E81" s="172"/>
      <c r="F81" s="194"/>
      <c r="G81" s="195">
        <f>63*1.055</f>
        <v>66.464999999999989</v>
      </c>
      <c r="H81" s="208"/>
      <c r="I81" s="196">
        <f>57.75*1.055</f>
        <v>60.926249999999996</v>
      </c>
      <c r="J81" s="207"/>
      <c r="K81" s="196">
        <f>57.75*1.055</f>
        <v>60.926249999999996</v>
      </c>
      <c r="L81" s="442" t="s">
        <v>112</v>
      </c>
    </row>
    <row r="82" spans="1:12" ht="12.75" hidden="1" customHeight="1" x14ac:dyDescent="0.2">
      <c r="A82" s="484"/>
      <c r="B82" s="544"/>
      <c r="C82" s="441" t="s">
        <v>52</v>
      </c>
      <c r="D82" s="57" t="s">
        <v>68</v>
      </c>
      <c r="E82" s="172"/>
      <c r="F82" s="194"/>
      <c r="G82" s="584">
        <f>63*1.055</f>
        <v>66.464999999999989</v>
      </c>
      <c r="H82" s="208"/>
      <c r="I82" s="583">
        <f>47.25*1.055</f>
        <v>49.848749999999995</v>
      </c>
      <c r="J82" s="207"/>
      <c r="K82" s="583"/>
      <c r="L82" s="442"/>
    </row>
    <row r="83" spans="1:12" ht="45" hidden="1" customHeight="1" x14ac:dyDescent="0.2">
      <c r="A83" s="484"/>
      <c r="B83" s="544"/>
      <c r="C83" s="441"/>
      <c r="D83" s="60" t="s">
        <v>189</v>
      </c>
      <c r="E83" s="177"/>
      <c r="F83" s="201"/>
      <c r="G83" s="584"/>
      <c r="H83" s="208"/>
      <c r="I83" s="583"/>
      <c r="J83" s="207"/>
      <c r="K83" s="583"/>
      <c r="L83" s="442"/>
    </row>
    <row r="84" spans="1:12" ht="19.5" hidden="1" customHeight="1" x14ac:dyDescent="0.2">
      <c r="A84" s="484"/>
      <c r="B84" s="544"/>
      <c r="C84" s="57" t="s">
        <v>54</v>
      </c>
      <c r="D84" s="58" t="s">
        <v>78</v>
      </c>
      <c r="E84" s="173"/>
      <c r="F84" s="199"/>
      <c r="G84" s="195">
        <f>30*1.055</f>
        <v>31.65</v>
      </c>
      <c r="H84" s="208"/>
      <c r="I84" s="196">
        <f>27.3*1.055</f>
        <v>28.801500000000001</v>
      </c>
      <c r="J84" s="207"/>
      <c r="K84" s="196">
        <f>27.3*1.055</f>
        <v>28.801500000000001</v>
      </c>
      <c r="L84" s="442" t="s">
        <v>85</v>
      </c>
    </row>
    <row r="85" spans="1:12" ht="15.75" hidden="1" customHeight="1" x14ac:dyDescent="0.2">
      <c r="A85" s="484"/>
      <c r="B85" s="544"/>
      <c r="C85" s="585" t="s">
        <v>54</v>
      </c>
      <c r="D85" s="21" t="s">
        <v>106</v>
      </c>
      <c r="E85" s="174"/>
      <c r="F85" s="132"/>
      <c r="G85" s="580"/>
      <c r="H85" s="212"/>
      <c r="I85" s="583">
        <f>35.7*1.055</f>
        <v>37.663499999999999</v>
      </c>
      <c r="J85" s="207"/>
      <c r="K85" s="583">
        <f>35.7*1.055</f>
        <v>37.663499999999999</v>
      </c>
      <c r="L85" s="442"/>
    </row>
    <row r="86" spans="1:12" ht="30" hidden="1" customHeight="1" x14ac:dyDescent="0.2">
      <c r="A86" s="484"/>
      <c r="B86" s="544"/>
      <c r="C86" s="585"/>
      <c r="D86" s="61" t="s">
        <v>80</v>
      </c>
      <c r="E86" s="176"/>
      <c r="F86" s="139"/>
      <c r="G86" s="580"/>
      <c r="H86" s="212"/>
      <c r="I86" s="583"/>
      <c r="J86" s="207"/>
      <c r="K86" s="583"/>
      <c r="L86" s="442"/>
    </row>
    <row r="87" spans="1:12" ht="52.5" hidden="1" customHeight="1" x14ac:dyDescent="0.2">
      <c r="A87" s="54" t="s">
        <v>113</v>
      </c>
      <c r="B87" s="55" t="s">
        <v>114</v>
      </c>
      <c r="C87" s="57" t="s">
        <v>52</v>
      </c>
      <c r="D87" s="60" t="s">
        <v>64</v>
      </c>
      <c r="E87" s="177"/>
      <c r="F87" s="201"/>
      <c r="G87" s="195">
        <f>63*1.055</f>
        <v>66.464999999999989</v>
      </c>
      <c r="H87" s="25"/>
      <c r="I87" s="196">
        <f>32.55*1.055</f>
        <v>34.340249999999997</v>
      </c>
      <c r="J87" s="207"/>
      <c r="K87" s="196">
        <f>32.55*1.055</f>
        <v>34.340249999999997</v>
      </c>
      <c r="L87" s="56" t="s">
        <v>97</v>
      </c>
    </row>
    <row r="88" spans="1:12" hidden="1" x14ac:dyDescent="0.2">
      <c r="A88" s="54" t="s">
        <v>115</v>
      </c>
      <c r="B88" s="55" t="s">
        <v>116</v>
      </c>
      <c r="C88" s="57" t="s">
        <v>52</v>
      </c>
      <c r="D88" s="57" t="s">
        <v>64</v>
      </c>
      <c r="E88" s="172"/>
      <c r="F88" s="194"/>
      <c r="G88" s="195">
        <f>63*1.055</f>
        <v>66.464999999999989</v>
      </c>
      <c r="H88" s="208"/>
      <c r="I88" s="196">
        <f t="shared" ref="I88:K91" si="2">57.75*1.055</f>
        <v>60.926249999999996</v>
      </c>
      <c r="J88" s="207"/>
      <c r="K88" s="196">
        <f t="shared" si="2"/>
        <v>60.926249999999996</v>
      </c>
      <c r="L88" s="56" t="s">
        <v>90</v>
      </c>
    </row>
    <row r="89" spans="1:12" hidden="1" x14ac:dyDescent="0.2">
      <c r="A89" s="484" t="s">
        <v>117</v>
      </c>
      <c r="B89" s="544" t="s">
        <v>118</v>
      </c>
      <c r="C89" s="57" t="s">
        <v>52</v>
      </c>
      <c r="D89" s="58" t="s">
        <v>64</v>
      </c>
      <c r="E89" s="173"/>
      <c r="F89" s="199"/>
      <c r="G89" s="195">
        <f>63*1.055</f>
        <v>66.464999999999989</v>
      </c>
      <c r="H89" s="208"/>
      <c r="I89" s="196">
        <f t="shared" si="2"/>
        <v>60.926249999999996</v>
      </c>
      <c r="J89" s="207"/>
      <c r="K89" s="196">
        <f t="shared" si="2"/>
        <v>60.926249999999996</v>
      </c>
      <c r="L89" s="442" t="s">
        <v>112</v>
      </c>
    </row>
    <row r="90" spans="1:12" ht="12.75" hidden="1" customHeight="1" x14ac:dyDescent="0.2">
      <c r="A90" s="484"/>
      <c r="B90" s="544"/>
      <c r="C90" s="579" t="s">
        <v>52</v>
      </c>
      <c r="D90" s="58" t="s">
        <v>101</v>
      </c>
      <c r="E90" s="174"/>
      <c r="F90" s="136"/>
      <c r="G90" s="580">
        <f>68*1.055</f>
        <v>71.739999999999995</v>
      </c>
      <c r="H90" s="141"/>
      <c r="I90" s="581">
        <f t="shared" si="2"/>
        <v>60.926249999999996</v>
      </c>
      <c r="J90" s="219"/>
      <c r="K90" s="583">
        <f>47.25*1.055</f>
        <v>49.848749999999995</v>
      </c>
      <c r="L90" s="442"/>
    </row>
    <row r="91" spans="1:12" ht="25.5" hidden="1" customHeight="1" x14ac:dyDescent="0.2">
      <c r="A91" s="484"/>
      <c r="B91" s="544"/>
      <c r="C91" s="579"/>
      <c r="D91" s="60" t="s">
        <v>189</v>
      </c>
      <c r="E91" s="176"/>
      <c r="F91" s="137"/>
      <c r="G91" s="580"/>
      <c r="H91" s="142"/>
      <c r="I91" s="582">
        <f t="shared" si="2"/>
        <v>60.926249999999996</v>
      </c>
      <c r="J91" s="220"/>
      <c r="K91" s="583"/>
      <c r="L91" s="442"/>
    </row>
    <row r="92" spans="1:12" hidden="1" x14ac:dyDescent="0.2">
      <c r="A92" s="484"/>
      <c r="B92" s="544"/>
      <c r="C92" s="57" t="s">
        <v>54</v>
      </c>
      <c r="D92" s="59" t="s">
        <v>78</v>
      </c>
      <c r="E92" s="178"/>
      <c r="F92" s="200"/>
      <c r="G92" s="195"/>
      <c r="H92" s="208"/>
      <c r="I92" s="196">
        <f>27.3*1.055</f>
        <v>28.801500000000001</v>
      </c>
      <c r="J92" s="207"/>
      <c r="K92" s="196">
        <f>27.3*1.055</f>
        <v>28.801500000000001</v>
      </c>
      <c r="L92" s="442" t="s">
        <v>85</v>
      </c>
    </row>
    <row r="93" spans="1:12" ht="12.75" hidden="1" customHeight="1" x14ac:dyDescent="0.2">
      <c r="A93" s="484"/>
      <c r="B93" s="544"/>
      <c r="C93" s="585" t="s">
        <v>54</v>
      </c>
      <c r="D93" s="21" t="s">
        <v>119</v>
      </c>
      <c r="E93" s="174"/>
      <c r="F93" s="132"/>
      <c r="G93" s="580"/>
      <c r="H93" s="212"/>
      <c r="I93" s="583">
        <f>35.7*1.055</f>
        <v>37.663499999999999</v>
      </c>
      <c r="J93" s="207"/>
      <c r="K93" s="583">
        <f>35.7*1.055</f>
        <v>37.663499999999999</v>
      </c>
      <c r="L93" s="442"/>
    </row>
    <row r="94" spans="1:12" ht="30" hidden="1" customHeight="1" x14ac:dyDescent="0.2">
      <c r="A94" s="484"/>
      <c r="B94" s="544"/>
      <c r="C94" s="585"/>
      <c r="D94" s="61" t="s">
        <v>80</v>
      </c>
      <c r="E94" s="176"/>
      <c r="F94" s="139"/>
      <c r="G94" s="580"/>
      <c r="H94" s="212"/>
      <c r="I94" s="583"/>
      <c r="J94" s="207"/>
      <c r="K94" s="583"/>
      <c r="L94" s="442"/>
    </row>
    <row r="95" spans="1:12" hidden="1" x14ac:dyDescent="0.2">
      <c r="A95" s="54" t="s">
        <v>120</v>
      </c>
      <c r="B95" s="55" t="s">
        <v>121</v>
      </c>
      <c r="C95" s="57" t="s">
        <v>52</v>
      </c>
      <c r="D95" s="60" t="s">
        <v>64</v>
      </c>
      <c r="E95" s="177"/>
      <c r="F95" s="201"/>
      <c r="G95" s="195">
        <f>63*1.055</f>
        <v>66.464999999999989</v>
      </c>
      <c r="H95" s="208"/>
      <c r="I95" s="196">
        <f>57.75*1.055</f>
        <v>60.926249999999996</v>
      </c>
      <c r="J95" s="207"/>
      <c r="K95" s="196">
        <f>57.75*1.055</f>
        <v>60.926249999999996</v>
      </c>
      <c r="L95" s="56" t="s">
        <v>90</v>
      </c>
    </row>
    <row r="96" spans="1:12" hidden="1" x14ac:dyDescent="0.2">
      <c r="A96" s="52" t="s">
        <v>163</v>
      </c>
      <c r="B96" s="437" t="s">
        <v>122</v>
      </c>
      <c r="C96" s="437"/>
      <c r="D96" s="437"/>
      <c r="E96" s="437"/>
      <c r="F96" s="437"/>
      <c r="G96" s="437"/>
      <c r="H96" s="437"/>
      <c r="I96" s="437"/>
      <c r="J96" s="437"/>
      <c r="K96" s="437"/>
      <c r="L96" s="437"/>
    </row>
    <row r="97" spans="1:12" hidden="1" x14ac:dyDescent="0.2">
      <c r="A97" s="54" t="s">
        <v>123</v>
      </c>
      <c r="B97" s="55" t="s">
        <v>124</v>
      </c>
      <c r="C97" s="57" t="s">
        <v>52</v>
      </c>
      <c r="D97" s="57" t="s">
        <v>78</v>
      </c>
      <c r="E97" s="172"/>
      <c r="F97" s="194"/>
      <c r="G97" s="195"/>
      <c r="H97" s="208"/>
      <c r="I97" s="196"/>
      <c r="J97" s="207"/>
      <c r="K97" s="196"/>
      <c r="L97" s="56" t="s">
        <v>69</v>
      </c>
    </row>
    <row r="98" spans="1:12" hidden="1" x14ac:dyDescent="0.2">
      <c r="A98" s="54" t="s">
        <v>125</v>
      </c>
      <c r="B98" s="55" t="s">
        <v>126</v>
      </c>
      <c r="C98" s="57" t="s">
        <v>52</v>
      </c>
      <c r="D98" s="57" t="s">
        <v>78</v>
      </c>
      <c r="E98" s="172"/>
      <c r="F98" s="194"/>
      <c r="G98" s="195"/>
      <c r="H98" s="208"/>
      <c r="I98" s="196"/>
      <c r="J98" s="207"/>
      <c r="K98" s="196"/>
      <c r="L98" s="56" t="s">
        <v>69</v>
      </c>
    </row>
    <row r="99" spans="1:12" hidden="1" x14ac:dyDescent="0.2">
      <c r="A99" s="484" t="s">
        <v>127</v>
      </c>
      <c r="B99" s="544" t="s">
        <v>128</v>
      </c>
      <c r="C99" s="57" t="s">
        <v>52</v>
      </c>
      <c r="D99" s="57" t="s">
        <v>78</v>
      </c>
      <c r="E99" s="172"/>
      <c r="F99" s="194"/>
      <c r="G99" s="195"/>
      <c r="H99" s="208"/>
      <c r="I99" s="196"/>
      <c r="J99" s="207"/>
      <c r="K99" s="196"/>
      <c r="L99" s="442" t="s">
        <v>76</v>
      </c>
    </row>
    <row r="100" spans="1:12" ht="12.75" hidden="1" customHeight="1" x14ac:dyDescent="0.2">
      <c r="A100" s="484"/>
      <c r="B100" s="544"/>
      <c r="C100" s="441" t="s">
        <v>77</v>
      </c>
      <c r="D100" s="57" t="s">
        <v>129</v>
      </c>
      <c r="E100" s="172"/>
      <c r="F100" s="194"/>
      <c r="G100" s="584"/>
      <c r="H100" s="208"/>
      <c r="I100" s="583"/>
      <c r="J100" s="207"/>
      <c r="K100" s="583"/>
      <c r="L100" s="442"/>
    </row>
    <row r="101" spans="1:12" ht="25.5" hidden="1" customHeight="1" x14ac:dyDescent="0.2">
      <c r="A101" s="484"/>
      <c r="B101" s="544"/>
      <c r="C101" s="441"/>
      <c r="D101" s="57" t="s">
        <v>107</v>
      </c>
      <c r="E101" s="172"/>
      <c r="F101" s="194"/>
      <c r="G101" s="584"/>
      <c r="H101" s="208"/>
      <c r="I101" s="583"/>
      <c r="J101" s="207"/>
      <c r="K101" s="583"/>
      <c r="L101" s="442"/>
    </row>
    <row r="102" spans="1:12" ht="64.5" hidden="1" customHeight="1" x14ac:dyDescent="0.2">
      <c r="A102" s="484"/>
      <c r="B102" s="544"/>
      <c r="C102" s="57" t="s">
        <v>54</v>
      </c>
      <c r="D102" s="57" t="s">
        <v>130</v>
      </c>
      <c r="E102" s="172"/>
      <c r="F102" s="194"/>
      <c r="G102" s="195"/>
      <c r="H102" s="208"/>
      <c r="I102" s="196"/>
      <c r="J102" s="207"/>
      <c r="K102" s="196"/>
      <c r="L102" s="56" t="s">
        <v>85</v>
      </c>
    </row>
    <row r="103" spans="1:12" ht="25.5" hidden="1" x14ac:dyDescent="0.2">
      <c r="A103" s="54">
        <v>210201</v>
      </c>
      <c r="B103" s="55" t="s">
        <v>131</v>
      </c>
      <c r="C103" s="57" t="s">
        <v>52</v>
      </c>
      <c r="D103" s="57" t="s">
        <v>78</v>
      </c>
      <c r="E103" s="172"/>
      <c r="F103" s="194"/>
      <c r="G103" s="195"/>
      <c r="H103" s="208"/>
      <c r="I103" s="196"/>
      <c r="J103" s="207"/>
      <c r="K103" s="196"/>
      <c r="L103" s="56" t="s">
        <v>97</v>
      </c>
    </row>
    <row r="104" spans="1:12" hidden="1" x14ac:dyDescent="0.2">
      <c r="A104" s="54" t="s">
        <v>152</v>
      </c>
      <c r="B104" s="55" t="s">
        <v>132</v>
      </c>
      <c r="C104" s="57" t="s">
        <v>52</v>
      </c>
      <c r="D104" s="57" t="s">
        <v>78</v>
      </c>
      <c r="E104" s="172"/>
      <c r="F104" s="194"/>
      <c r="G104" s="195"/>
      <c r="H104" s="208"/>
      <c r="I104" s="196"/>
      <c r="J104" s="207"/>
      <c r="K104" s="196"/>
      <c r="L104" s="56" t="s">
        <v>97</v>
      </c>
    </row>
    <row r="105" spans="1:12" hidden="1" x14ac:dyDescent="0.2">
      <c r="A105" s="54">
        <v>210312</v>
      </c>
      <c r="B105" s="55" t="s">
        <v>133</v>
      </c>
      <c r="C105" s="57" t="s">
        <v>52</v>
      </c>
      <c r="D105" s="57" t="s">
        <v>78</v>
      </c>
      <c r="E105" s="172"/>
      <c r="F105" s="194"/>
      <c r="G105" s="195"/>
      <c r="H105" s="208"/>
      <c r="I105" s="196"/>
      <c r="J105" s="207"/>
      <c r="K105" s="196"/>
      <c r="L105" s="56" t="s">
        <v>97</v>
      </c>
    </row>
    <row r="106" spans="1:12" hidden="1" x14ac:dyDescent="0.2">
      <c r="A106" s="54">
        <v>210401</v>
      </c>
      <c r="B106" s="55" t="s">
        <v>134</v>
      </c>
      <c r="C106" s="57" t="s">
        <v>52</v>
      </c>
      <c r="D106" s="57" t="s">
        <v>78</v>
      </c>
      <c r="E106" s="172"/>
      <c r="F106" s="194"/>
      <c r="G106" s="195"/>
      <c r="H106" s="208"/>
      <c r="I106" s="196"/>
      <c r="J106" s="207"/>
      <c r="K106" s="196"/>
      <c r="L106" s="56" t="s">
        <v>90</v>
      </c>
    </row>
    <row r="107" spans="1:12" ht="48" hidden="1" customHeight="1" x14ac:dyDescent="0.2">
      <c r="A107" s="54" t="s">
        <v>153</v>
      </c>
      <c r="B107" s="55" t="s">
        <v>55</v>
      </c>
      <c r="C107" s="57" t="s">
        <v>52</v>
      </c>
      <c r="D107" s="57" t="s">
        <v>78</v>
      </c>
      <c r="E107" s="172"/>
      <c r="F107" s="194"/>
      <c r="G107" s="195"/>
      <c r="H107" s="208"/>
      <c r="I107" s="196"/>
      <c r="J107" s="207"/>
      <c r="K107" s="196"/>
      <c r="L107" s="56" t="s">
        <v>97</v>
      </c>
    </row>
    <row r="108" spans="1:12" hidden="1" x14ac:dyDescent="0.2">
      <c r="A108" s="54">
        <v>210403</v>
      </c>
      <c r="B108" s="55" t="s">
        <v>135</v>
      </c>
      <c r="C108" s="57" t="s">
        <v>52</v>
      </c>
      <c r="D108" s="57" t="s">
        <v>78</v>
      </c>
      <c r="E108" s="172"/>
      <c r="F108" s="194"/>
      <c r="G108" s="195"/>
      <c r="H108" s="208"/>
      <c r="I108" s="196"/>
      <c r="J108" s="207"/>
      <c r="K108" s="196"/>
      <c r="L108" s="56" t="s">
        <v>90</v>
      </c>
    </row>
    <row r="109" spans="1:12" ht="31.5" hidden="1" customHeight="1" x14ac:dyDescent="0.2">
      <c r="A109" s="484" t="s">
        <v>154</v>
      </c>
      <c r="B109" s="544" t="s">
        <v>51</v>
      </c>
      <c r="C109" s="57" t="s">
        <v>52</v>
      </c>
      <c r="D109" s="57" t="s">
        <v>78</v>
      </c>
      <c r="E109" s="172"/>
      <c r="F109" s="194"/>
      <c r="G109" s="195"/>
      <c r="H109" s="208"/>
      <c r="I109" s="196"/>
      <c r="J109" s="207"/>
      <c r="K109" s="196"/>
      <c r="L109" s="56" t="s">
        <v>90</v>
      </c>
    </row>
    <row r="110" spans="1:12" hidden="1" x14ac:dyDescent="0.2">
      <c r="A110" s="484"/>
      <c r="B110" s="544"/>
      <c r="C110" s="57" t="s">
        <v>77</v>
      </c>
      <c r="D110" s="57" t="s">
        <v>130</v>
      </c>
      <c r="E110" s="172"/>
      <c r="F110" s="194"/>
      <c r="G110" s="195"/>
      <c r="H110" s="208"/>
      <c r="I110" s="196"/>
      <c r="J110" s="207"/>
      <c r="K110" s="196"/>
      <c r="L110" s="442" t="s">
        <v>85</v>
      </c>
    </row>
    <row r="111" spans="1:12" hidden="1" x14ac:dyDescent="0.2">
      <c r="A111" s="484"/>
      <c r="B111" s="544"/>
      <c r="C111" s="573" t="s">
        <v>54</v>
      </c>
      <c r="D111" s="57" t="s">
        <v>130</v>
      </c>
      <c r="E111" s="172"/>
      <c r="F111" s="194"/>
      <c r="G111" s="195"/>
      <c r="H111" s="208"/>
      <c r="I111" s="196"/>
      <c r="J111" s="207"/>
      <c r="K111" s="196"/>
      <c r="L111" s="442"/>
    </row>
    <row r="112" spans="1:12" ht="12.75" hidden="1" customHeight="1" x14ac:dyDescent="0.2">
      <c r="A112" s="484"/>
      <c r="B112" s="544"/>
      <c r="C112" s="574"/>
      <c r="D112" s="57" t="s">
        <v>136</v>
      </c>
      <c r="E112" s="172"/>
      <c r="F112" s="194"/>
      <c r="G112" s="576"/>
      <c r="H112" s="221"/>
      <c r="I112" s="577"/>
      <c r="J112" s="213"/>
      <c r="K112" s="577"/>
      <c r="L112" s="442"/>
    </row>
    <row r="113" spans="1:12" ht="30" hidden="1" customHeight="1" x14ac:dyDescent="0.2">
      <c r="A113" s="484"/>
      <c r="B113" s="544"/>
      <c r="C113" s="575"/>
      <c r="D113" s="57" t="s">
        <v>80</v>
      </c>
      <c r="E113" s="172"/>
      <c r="F113" s="194"/>
      <c r="G113" s="576"/>
      <c r="H113" s="221"/>
      <c r="I113" s="577"/>
      <c r="J113" s="213"/>
      <c r="K113" s="577"/>
      <c r="L113" s="442"/>
    </row>
    <row r="114" spans="1:12" ht="12.75" hidden="1" customHeight="1" x14ac:dyDescent="0.2">
      <c r="A114" s="484"/>
      <c r="B114" s="544"/>
      <c r="C114" s="441" t="s">
        <v>54</v>
      </c>
      <c r="D114" s="57" t="s">
        <v>137</v>
      </c>
      <c r="E114" s="172"/>
      <c r="F114" s="194"/>
      <c r="G114" s="576"/>
      <c r="H114" s="221"/>
      <c r="I114" s="577"/>
      <c r="J114" s="213"/>
      <c r="K114" s="577"/>
      <c r="L114" s="442"/>
    </row>
    <row r="115" spans="1:12" ht="36" hidden="1" customHeight="1" x14ac:dyDescent="0.2">
      <c r="A115" s="484"/>
      <c r="B115" s="544"/>
      <c r="C115" s="441"/>
      <c r="D115" s="57" t="s">
        <v>70</v>
      </c>
      <c r="E115" s="172"/>
      <c r="F115" s="194"/>
      <c r="G115" s="576"/>
      <c r="H115" s="221"/>
      <c r="I115" s="577"/>
      <c r="J115" s="213"/>
      <c r="K115" s="577"/>
      <c r="L115" s="442"/>
    </row>
    <row r="116" spans="1:12" ht="24.75" hidden="1" customHeight="1" x14ac:dyDescent="0.2">
      <c r="A116" s="484" t="s">
        <v>155</v>
      </c>
      <c r="B116" s="544" t="s">
        <v>31</v>
      </c>
      <c r="C116" s="57" t="s">
        <v>52</v>
      </c>
      <c r="D116" s="57" t="s">
        <v>78</v>
      </c>
      <c r="E116" s="172"/>
      <c r="F116" s="194"/>
      <c r="G116" s="195"/>
      <c r="H116" s="208"/>
      <c r="I116" s="196"/>
      <c r="J116" s="207"/>
      <c r="K116" s="196"/>
      <c r="L116" s="56" t="s">
        <v>97</v>
      </c>
    </row>
    <row r="117" spans="1:12" ht="46.5" hidden="1" customHeight="1" x14ac:dyDescent="0.2">
      <c r="A117" s="484"/>
      <c r="B117" s="544"/>
      <c r="C117" s="57" t="s">
        <v>54</v>
      </c>
      <c r="D117" s="57" t="s">
        <v>130</v>
      </c>
      <c r="E117" s="172"/>
      <c r="F117" s="194"/>
      <c r="G117" s="195"/>
      <c r="H117" s="208"/>
      <c r="I117" s="196"/>
      <c r="J117" s="207"/>
      <c r="K117" s="196"/>
      <c r="L117" s="56" t="s">
        <v>85</v>
      </c>
    </row>
    <row r="118" spans="1:12" hidden="1" x14ac:dyDescent="0.2">
      <c r="A118" s="484" t="s">
        <v>156</v>
      </c>
      <c r="B118" s="544" t="s">
        <v>33</v>
      </c>
      <c r="C118" s="57" t="s">
        <v>52</v>
      </c>
      <c r="D118" s="57" t="s">
        <v>138</v>
      </c>
      <c r="E118" s="172"/>
      <c r="F118" s="194"/>
      <c r="G118" s="195"/>
      <c r="H118" s="208"/>
      <c r="I118" s="196"/>
      <c r="J118" s="207"/>
      <c r="K118" s="196"/>
      <c r="L118" s="56" t="s">
        <v>90</v>
      </c>
    </row>
    <row r="119" spans="1:12" ht="30" hidden="1" customHeight="1" x14ac:dyDescent="0.2">
      <c r="A119" s="484"/>
      <c r="B119" s="544"/>
      <c r="C119" s="57" t="s">
        <v>77</v>
      </c>
      <c r="D119" s="57" t="s">
        <v>130</v>
      </c>
      <c r="E119" s="172"/>
      <c r="F119" s="194"/>
      <c r="G119" s="195"/>
      <c r="H119" s="208"/>
      <c r="I119" s="196"/>
      <c r="J119" s="207"/>
      <c r="K119" s="196"/>
      <c r="L119" s="442" t="s">
        <v>85</v>
      </c>
    </row>
    <row r="120" spans="1:12" ht="18.75" hidden="1" customHeight="1" x14ac:dyDescent="0.2">
      <c r="A120" s="484"/>
      <c r="B120" s="544"/>
      <c r="C120" s="573" t="s">
        <v>54</v>
      </c>
      <c r="D120" s="58" t="s">
        <v>130</v>
      </c>
      <c r="E120" s="173"/>
      <c r="F120" s="199"/>
      <c r="G120" s="195"/>
      <c r="H120" s="208"/>
      <c r="I120" s="196"/>
      <c r="J120" s="207"/>
      <c r="K120" s="196"/>
      <c r="L120" s="442"/>
    </row>
    <row r="121" spans="1:12" ht="17.25" hidden="1" customHeight="1" x14ac:dyDescent="0.2">
      <c r="A121" s="484"/>
      <c r="B121" s="544"/>
      <c r="C121" s="574"/>
      <c r="D121" s="58" t="s">
        <v>136</v>
      </c>
      <c r="E121" s="174"/>
      <c r="F121" s="136"/>
      <c r="G121" s="578"/>
      <c r="H121" s="222"/>
      <c r="I121" s="577"/>
      <c r="J121" s="213"/>
      <c r="K121" s="577"/>
      <c r="L121" s="442"/>
    </row>
    <row r="122" spans="1:12" ht="27.75" hidden="1" customHeight="1" x14ac:dyDescent="0.2">
      <c r="A122" s="484"/>
      <c r="B122" s="544"/>
      <c r="C122" s="575"/>
      <c r="D122" s="60" t="s">
        <v>80</v>
      </c>
      <c r="E122" s="176"/>
      <c r="F122" s="137"/>
      <c r="G122" s="578"/>
      <c r="H122" s="222"/>
      <c r="I122" s="577"/>
      <c r="J122" s="213"/>
      <c r="K122" s="577"/>
      <c r="L122" s="442"/>
    </row>
    <row r="123" spans="1:12" ht="16.5" hidden="1" customHeight="1" x14ac:dyDescent="0.2">
      <c r="A123" s="484"/>
      <c r="B123" s="544"/>
      <c r="C123" s="441" t="s">
        <v>54</v>
      </c>
      <c r="D123" s="60" t="s">
        <v>139</v>
      </c>
      <c r="E123" s="177"/>
      <c r="F123" s="201"/>
      <c r="G123" s="576"/>
      <c r="H123" s="221"/>
      <c r="I123" s="577"/>
      <c r="J123" s="213"/>
      <c r="K123" s="577"/>
      <c r="L123" s="442"/>
    </row>
    <row r="124" spans="1:12" ht="33.75" hidden="1" customHeight="1" x14ac:dyDescent="0.2">
      <c r="A124" s="484"/>
      <c r="B124" s="544"/>
      <c r="C124" s="441"/>
      <c r="D124" s="57" t="s">
        <v>70</v>
      </c>
      <c r="E124" s="172"/>
      <c r="F124" s="194"/>
      <c r="G124" s="576"/>
      <c r="H124" s="221"/>
      <c r="I124" s="577"/>
      <c r="J124" s="213"/>
      <c r="K124" s="577"/>
      <c r="L124" s="442"/>
    </row>
    <row r="125" spans="1:12" s="73" customFormat="1" ht="60" hidden="1" customHeight="1" x14ac:dyDescent="0.2">
      <c r="A125" s="26" t="s">
        <v>157</v>
      </c>
      <c r="B125" s="27" t="s">
        <v>140</v>
      </c>
      <c r="C125" s="28" t="s">
        <v>52</v>
      </c>
      <c r="D125" s="28" t="s">
        <v>78</v>
      </c>
      <c r="E125" s="179"/>
      <c r="F125" s="28"/>
      <c r="G125" s="150">
        <f>53*1.055</f>
        <v>55.914999999999999</v>
      </c>
      <c r="H125" s="29"/>
      <c r="I125" s="159">
        <f>48.3*1.055</f>
        <v>50.956499999999991</v>
      </c>
      <c r="J125" s="30"/>
      <c r="K125" s="159">
        <f>48.3*1.055</f>
        <v>50.956499999999991</v>
      </c>
      <c r="L125" s="28" t="s">
        <v>65</v>
      </c>
    </row>
    <row r="126" spans="1:12" hidden="1" x14ac:dyDescent="0.2">
      <c r="A126" s="484" t="s">
        <v>158</v>
      </c>
      <c r="B126" s="544" t="s">
        <v>141</v>
      </c>
      <c r="C126" s="57" t="s">
        <v>52</v>
      </c>
      <c r="D126" s="57" t="s">
        <v>78</v>
      </c>
      <c r="E126" s="172"/>
      <c r="F126" s="194"/>
      <c r="G126" s="195"/>
      <c r="H126" s="208"/>
      <c r="I126" s="196"/>
      <c r="J126" s="207"/>
      <c r="K126" s="196"/>
      <c r="L126" s="56" t="s">
        <v>112</v>
      </c>
    </row>
    <row r="127" spans="1:12" hidden="1" x14ac:dyDescent="0.2">
      <c r="A127" s="484"/>
      <c r="B127" s="544"/>
      <c r="C127" s="573" t="s">
        <v>54</v>
      </c>
      <c r="D127" s="58" t="s">
        <v>130</v>
      </c>
      <c r="E127" s="173"/>
      <c r="F127" s="199"/>
      <c r="G127" s="195"/>
      <c r="H127" s="208"/>
      <c r="I127" s="196"/>
      <c r="J127" s="207"/>
      <c r="K127" s="196"/>
      <c r="L127" s="442" t="s">
        <v>85</v>
      </c>
    </row>
    <row r="128" spans="1:12" ht="12.75" hidden="1" customHeight="1" x14ac:dyDescent="0.2">
      <c r="A128" s="484"/>
      <c r="B128" s="544"/>
      <c r="C128" s="574"/>
      <c r="D128" s="58" t="s">
        <v>136</v>
      </c>
      <c r="E128" s="174"/>
      <c r="F128" s="136"/>
      <c r="G128" s="578"/>
      <c r="H128" s="222"/>
      <c r="I128" s="577"/>
      <c r="J128" s="213"/>
      <c r="K128" s="577"/>
      <c r="L128" s="442"/>
    </row>
    <row r="129" spans="1:12" ht="29.25" hidden="1" customHeight="1" x14ac:dyDescent="0.2">
      <c r="A129" s="484"/>
      <c r="B129" s="544"/>
      <c r="C129" s="574"/>
      <c r="D129" s="60" t="s">
        <v>80</v>
      </c>
      <c r="E129" s="176"/>
      <c r="F129" s="137"/>
      <c r="G129" s="578"/>
      <c r="H129" s="222"/>
      <c r="I129" s="577"/>
      <c r="J129" s="213"/>
      <c r="K129" s="577"/>
      <c r="L129" s="442"/>
    </row>
    <row r="130" spans="1:12" ht="12.75" hidden="1" customHeight="1" x14ac:dyDescent="0.2">
      <c r="A130" s="484"/>
      <c r="B130" s="544"/>
      <c r="C130" s="574"/>
      <c r="D130" s="58" t="s">
        <v>137</v>
      </c>
      <c r="E130" s="173"/>
      <c r="F130" s="199"/>
      <c r="G130" s="576"/>
      <c r="H130" s="221"/>
      <c r="I130" s="577"/>
      <c r="J130" s="213"/>
      <c r="K130" s="577"/>
      <c r="L130" s="442"/>
    </row>
    <row r="131" spans="1:12" ht="25.5" hidden="1" customHeight="1" x14ac:dyDescent="0.2">
      <c r="A131" s="484"/>
      <c r="B131" s="544"/>
      <c r="C131" s="575"/>
      <c r="D131" s="60" t="s">
        <v>70</v>
      </c>
      <c r="E131" s="177"/>
      <c r="F131" s="201"/>
      <c r="G131" s="576"/>
      <c r="H131" s="221"/>
      <c r="I131" s="577"/>
      <c r="J131" s="213"/>
      <c r="K131" s="577"/>
      <c r="L131" s="442"/>
    </row>
    <row r="132" spans="1:12" ht="80.25" hidden="1" customHeight="1" x14ac:dyDescent="0.2">
      <c r="A132" s="54">
        <v>230102</v>
      </c>
      <c r="B132" s="55" t="s">
        <v>142</v>
      </c>
      <c r="C132" s="57" t="s">
        <v>52</v>
      </c>
      <c r="D132" s="57" t="s">
        <v>78</v>
      </c>
      <c r="E132" s="172"/>
      <c r="F132" s="194"/>
      <c r="G132" s="195"/>
      <c r="H132" s="208"/>
      <c r="I132" s="196"/>
      <c r="J132" s="207"/>
      <c r="K132" s="196"/>
      <c r="L132" s="56" t="s">
        <v>90</v>
      </c>
    </row>
    <row r="133" spans="1:12" ht="38.25" hidden="1" x14ac:dyDescent="0.2">
      <c r="A133" s="54">
        <v>230105</v>
      </c>
      <c r="B133" s="55" t="s">
        <v>143</v>
      </c>
      <c r="C133" s="57" t="s">
        <v>52</v>
      </c>
      <c r="D133" s="57" t="s">
        <v>78</v>
      </c>
      <c r="E133" s="172"/>
      <c r="F133" s="194"/>
      <c r="G133" s="195"/>
      <c r="H133" s="208"/>
      <c r="I133" s="196"/>
      <c r="J133" s="207"/>
      <c r="K133" s="196"/>
      <c r="L133" s="56" t="s">
        <v>90</v>
      </c>
    </row>
    <row r="134" spans="1:12" ht="21" hidden="1" customHeight="1" x14ac:dyDescent="0.2">
      <c r="A134" s="484" t="s">
        <v>159</v>
      </c>
      <c r="B134" s="544" t="s">
        <v>118</v>
      </c>
      <c r="C134" s="57" t="s">
        <v>52</v>
      </c>
      <c r="D134" s="57" t="s">
        <v>78</v>
      </c>
      <c r="E134" s="172"/>
      <c r="F134" s="194"/>
      <c r="G134" s="195"/>
      <c r="H134" s="208"/>
      <c r="I134" s="196"/>
      <c r="J134" s="207"/>
      <c r="K134" s="196"/>
      <c r="L134" s="56" t="s">
        <v>112</v>
      </c>
    </row>
    <row r="135" spans="1:12" ht="20.25" hidden="1" customHeight="1" x14ac:dyDescent="0.2">
      <c r="A135" s="484"/>
      <c r="B135" s="544"/>
      <c r="C135" s="573" t="s">
        <v>54</v>
      </c>
      <c r="D135" s="57" t="s">
        <v>130</v>
      </c>
      <c r="E135" s="172"/>
      <c r="F135" s="194"/>
      <c r="G135" s="195"/>
      <c r="H135" s="208"/>
      <c r="I135" s="196"/>
      <c r="J135" s="207"/>
      <c r="K135" s="196"/>
      <c r="L135" s="442" t="s">
        <v>85</v>
      </c>
    </row>
    <row r="136" spans="1:12" ht="12.75" hidden="1" customHeight="1" x14ac:dyDescent="0.2">
      <c r="A136" s="484"/>
      <c r="B136" s="544"/>
      <c r="C136" s="574"/>
      <c r="D136" s="58" t="s">
        <v>144</v>
      </c>
      <c r="E136" s="173"/>
      <c r="F136" s="199"/>
      <c r="G136" s="576"/>
      <c r="H136" s="221"/>
      <c r="I136" s="577"/>
      <c r="J136" s="213"/>
      <c r="K136" s="577"/>
      <c r="L136" s="442"/>
    </row>
    <row r="137" spans="1:12" ht="37.5" hidden="1" customHeight="1" x14ac:dyDescent="0.2">
      <c r="A137" s="484"/>
      <c r="B137" s="544"/>
      <c r="C137" s="575"/>
      <c r="D137" s="60" t="s">
        <v>80</v>
      </c>
      <c r="E137" s="177"/>
      <c r="F137" s="201"/>
      <c r="G137" s="576"/>
      <c r="H137" s="221"/>
      <c r="I137" s="577"/>
      <c r="J137" s="213"/>
      <c r="K137" s="577"/>
      <c r="L137" s="442"/>
    </row>
    <row r="138" spans="1:12" hidden="1" x14ac:dyDescent="0.2">
      <c r="A138" s="52" t="s">
        <v>164</v>
      </c>
      <c r="B138" s="437" t="s">
        <v>145</v>
      </c>
      <c r="C138" s="437"/>
      <c r="D138" s="437"/>
      <c r="E138" s="437"/>
      <c r="F138" s="437"/>
      <c r="G138" s="437"/>
      <c r="H138" s="437"/>
      <c r="I138" s="437"/>
      <c r="J138" s="437"/>
      <c r="K138" s="437"/>
      <c r="L138" s="437"/>
    </row>
    <row r="139" spans="1:12" hidden="1" x14ac:dyDescent="0.2">
      <c r="A139" s="54" t="s">
        <v>146</v>
      </c>
      <c r="B139" s="55" t="s">
        <v>147</v>
      </c>
      <c r="C139" s="57" t="s">
        <v>52</v>
      </c>
      <c r="D139" s="57" t="s">
        <v>148</v>
      </c>
      <c r="E139" s="172"/>
      <c r="F139" s="194"/>
      <c r="G139" s="151">
        <f>1.055*56</f>
        <v>59.08</v>
      </c>
      <c r="H139" s="32"/>
      <c r="I139" s="195">
        <f>57.75*1.055</f>
        <v>60.926249999999996</v>
      </c>
      <c r="J139" s="208"/>
      <c r="K139" s="196"/>
      <c r="L139" s="69" t="s">
        <v>69</v>
      </c>
    </row>
    <row r="140" spans="1:12" hidden="1" x14ac:dyDescent="0.2">
      <c r="A140" s="54" t="s">
        <v>191</v>
      </c>
      <c r="B140" s="55" t="s">
        <v>89</v>
      </c>
      <c r="C140" s="57" t="s">
        <v>52</v>
      </c>
      <c r="D140" s="57" t="s">
        <v>148</v>
      </c>
      <c r="E140" s="172"/>
      <c r="F140" s="194"/>
      <c r="G140" s="151">
        <f>60*1.055</f>
        <v>63.3</v>
      </c>
      <c r="H140" s="32"/>
      <c r="I140" s="195">
        <f>57.75*1.055</f>
        <v>60.926249999999996</v>
      </c>
      <c r="J140" s="208"/>
      <c r="K140" s="196"/>
      <c r="L140" s="69" t="s">
        <v>90</v>
      </c>
    </row>
    <row r="141" spans="1:12" hidden="1" x14ac:dyDescent="0.2">
      <c r="A141" s="34" t="s">
        <v>192</v>
      </c>
      <c r="B141" s="55" t="s">
        <v>67</v>
      </c>
      <c r="C141" s="57" t="s">
        <v>52</v>
      </c>
      <c r="D141" s="57" t="s">
        <v>148</v>
      </c>
      <c r="E141" s="172"/>
      <c r="F141" s="194"/>
      <c r="G141" s="151">
        <f>1.055*50</f>
        <v>52.75</v>
      </c>
      <c r="H141" s="32"/>
      <c r="I141" s="195">
        <f>1.055*47.75</f>
        <v>50.376249999999999</v>
      </c>
      <c r="J141" s="208"/>
      <c r="K141" s="196"/>
      <c r="L141" s="69" t="s">
        <v>69</v>
      </c>
    </row>
    <row r="142" spans="1:12" ht="22.5" hidden="1" customHeight="1" x14ac:dyDescent="0.2">
      <c r="A142" s="567" t="s">
        <v>193</v>
      </c>
      <c r="B142" s="570" t="s">
        <v>104</v>
      </c>
      <c r="C142" s="573" t="s">
        <v>52</v>
      </c>
      <c r="D142" s="573" t="s">
        <v>148</v>
      </c>
      <c r="E142" s="173"/>
      <c r="F142" s="199"/>
      <c r="G142" s="151">
        <f>1.055*60</f>
        <v>63.3</v>
      </c>
      <c r="H142" s="32"/>
      <c r="I142" s="195">
        <f>57.75*1.055</f>
        <v>60.926249999999996</v>
      </c>
      <c r="J142" s="208"/>
      <c r="K142" s="196"/>
      <c r="L142" s="69" t="s">
        <v>97</v>
      </c>
    </row>
    <row r="143" spans="1:12" ht="22.5" hidden="1" customHeight="1" x14ac:dyDescent="0.2">
      <c r="A143" s="568"/>
      <c r="B143" s="571"/>
      <c r="C143" s="574"/>
      <c r="D143" s="574"/>
      <c r="E143" s="178"/>
      <c r="F143" s="200"/>
      <c r="G143" s="151">
        <f>1.055*55</f>
        <v>58.024999999999999</v>
      </c>
      <c r="H143" s="32"/>
      <c r="I143" s="195"/>
      <c r="J143" s="208"/>
      <c r="K143" s="196"/>
      <c r="L143" s="69" t="s">
        <v>100</v>
      </c>
    </row>
    <row r="144" spans="1:12" ht="24" hidden="1" customHeight="1" x14ac:dyDescent="0.2">
      <c r="A144" s="569"/>
      <c r="B144" s="572"/>
      <c r="C144" s="575" t="s">
        <v>52</v>
      </c>
      <c r="D144" s="575" t="s">
        <v>148</v>
      </c>
      <c r="E144" s="177"/>
      <c r="F144" s="201"/>
      <c r="G144" s="151">
        <f>1.055*60</f>
        <v>63.3</v>
      </c>
      <c r="H144" s="32"/>
      <c r="I144" s="195"/>
      <c r="J144" s="208"/>
      <c r="K144" s="196"/>
      <c r="L144" s="69" t="s">
        <v>90</v>
      </c>
    </row>
    <row r="145" spans="1:12" ht="25.5" hidden="1" x14ac:dyDescent="0.2">
      <c r="A145" s="34" t="s">
        <v>149</v>
      </c>
      <c r="B145" s="55" t="s">
        <v>109</v>
      </c>
      <c r="C145" s="57" t="s">
        <v>52</v>
      </c>
      <c r="D145" s="57" t="s">
        <v>148</v>
      </c>
      <c r="E145" s="172"/>
      <c r="F145" s="194"/>
      <c r="G145" s="151">
        <f>60*1.055</f>
        <v>63.3</v>
      </c>
      <c r="H145" s="32"/>
      <c r="I145" s="195">
        <f>57.75*1.055</f>
        <v>60.926249999999996</v>
      </c>
      <c r="J145" s="208"/>
      <c r="K145" s="196"/>
      <c r="L145" s="69" t="s">
        <v>97</v>
      </c>
    </row>
    <row r="146" spans="1:12" ht="25.5" hidden="1" x14ac:dyDescent="0.2">
      <c r="A146" s="34" t="s">
        <v>194</v>
      </c>
      <c r="B146" s="55" t="s">
        <v>150</v>
      </c>
      <c r="C146" s="57" t="s">
        <v>52</v>
      </c>
      <c r="D146" s="57" t="s">
        <v>148</v>
      </c>
      <c r="E146" s="172"/>
      <c r="F146" s="194"/>
      <c r="G146" s="151">
        <f>55*1.055</f>
        <v>58.024999999999999</v>
      </c>
      <c r="H146" s="32"/>
      <c r="I146" s="195">
        <f>57.75*1.055</f>
        <v>60.926249999999996</v>
      </c>
      <c r="J146" s="208"/>
      <c r="K146" s="196"/>
      <c r="L146" s="69" t="s">
        <v>112</v>
      </c>
    </row>
    <row r="147" spans="1:12" ht="25.5" hidden="1" x14ac:dyDescent="0.2">
      <c r="A147" s="34" t="s">
        <v>195</v>
      </c>
      <c r="B147" s="55" t="s">
        <v>118</v>
      </c>
      <c r="C147" s="57" t="s">
        <v>52</v>
      </c>
      <c r="D147" s="57" t="s">
        <v>148</v>
      </c>
      <c r="E147" s="172"/>
      <c r="F147" s="194"/>
      <c r="G147" s="151">
        <f>65*1.055</f>
        <v>68.575000000000003</v>
      </c>
      <c r="H147" s="32"/>
      <c r="I147" s="195">
        <f>57.75*1.055</f>
        <v>60.926249999999996</v>
      </c>
      <c r="J147" s="208"/>
      <c r="K147" s="196"/>
      <c r="L147" s="69"/>
    </row>
    <row r="148" spans="1:12" hidden="1" x14ac:dyDescent="0.2">
      <c r="A148" s="34" t="s">
        <v>196</v>
      </c>
      <c r="B148" s="55" t="s">
        <v>114</v>
      </c>
      <c r="C148" s="57" t="s">
        <v>52</v>
      </c>
      <c r="D148" s="57" t="s">
        <v>148</v>
      </c>
      <c r="E148" s="172"/>
      <c r="F148" s="194"/>
      <c r="G148" s="151">
        <f>45*1.055</f>
        <v>47.474999999999994</v>
      </c>
      <c r="H148" s="32"/>
      <c r="I148" s="195">
        <f>1.055*38.85</f>
        <v>40.986750000000001</v>
      </c>
      <c r="J148" s="208"/>
      <c r="K148" s="196"/>
      <c r="L148" s="69" t="s">
        <v>97</v>
      </c>
    </row>
    <row r="149" spans="1:12" hidden="1" x14ac:dyDescent="0.2">
      <c r="A149" s="35" t="s">
        <v>197</v>
      </c>
      <c r="B149" s="67" t="s">
        <v>132</v>
      </c>
      <c r="C149" s="56" t="s">
        <v>52</v>
      </c>
      <c r="D149" s="56" t="s">
        <v>148</v>
      </c>
      <c r="E149" s="172"/>
      <c r="F149" s="193"/>
      <c r="G149" s="151">
        <f>60*1.055</f>
        <v>63.3</v>
      </c>
      <c r="H149" s="32"/>
      <c r="I149" s="195">
        <f>57.75*1.055</f>
        <v>60.926249999999996</v>
      </c>
      <c r="J149" s="208"/>
      <c r="K149" s="196"/>
      <c r="L149" s="69" t="s">
        <v>97</v>
      </c>
    </row>
    <row r="150" spans="1:12" hidden="1" x14ac:dyDescent="0.2">
      <c r="A150" s="35" t="s">
        <v>151</v>
      </c>
      <c r="B150" s="67" t="s">
        <v>87</v>
      </c>
      <c r="C150" s="56" t="s">
        <v>52</v>
      </c>
      <c r="D150" s="56" t="s">
        <v>148</v>
      </c>
      <c r="E150" s="172"/>
      <c r="F150" s="193"/>
      <c r="G150" s="151">
        <f>50*1.055</f>
        <v>52.75</v>
      </c>
      <c r="H150" s="32"/>
      <c r="I150" s="195">
        <f>1.055*47.25</f>
        <v>49.848749999999995</v>
      </c>
      <c r="J150" s="215"/>
      <c r="K150" s="160"/>
      <c r="L150" s="69" t="s">
        <v>76</v>
      </c>
    </row>
    <row r="151" spans="1:12" ht="14.25" hidden="1" customHeight="1" x14ac:dyDescent="0.2">
      <c r="A151" s="52" t="s">
        <v>165</v>
      </c>
      <c r="B151" s="437" t="s">
        <v>166</v>
      </c>
      <c r="C151" s="437"/>
      <c r="D151" s="437"/>
      <c r="E151" s="437"/>
      <c r="F151" s="437"/>
      <c r="G151" s="437"/>
      <c r="H151" s="437"/>
      <c r="I151" s="437"/>
      <c r="J151" s="437"/>
      <c r="K151" s="437"/>
      <c r="L151" s="437"/>
    </row>
    <row r="152" spans="1:12" hidden="1" x14ac:dyDescent="0.2">
      <c r="A152" s="559" t="s">
        <v>171</v>
      </c>
      <c r="B152" s="488" t="s">
        <v>170</v>
      </c>
      <c r="C152" s="57" t="s">
        <v>52</v>
      </c>
      <c r="D152" s="57" t="s">
        <v>168</v>
      </c>
      <c r="E152" s="172"/>
      <c r="F152" s="194"/>
      <c r="G152" s="195"/>
      <c r="H152" s="208"/>
      <c r="I152" s="195">
        <f>1.055*58.8</f>
        <v>62.033999999999992</v>
      </c>
      <c r="J152" s="208"/>
      <c r="K152" s="196"/>
      <c r="L152" s="432" t="s">
        <v>169</v>
      </c>
    </row>
    <row r="153" spans="1:12" hidden="1" x14ac:dyDescent="0.2">
      <c r="A153" s="559"/>
      <c r="B153" s="488"/>
      <c r="C153" s="57" t="s">
        <v>54</v>
      </c>
      <c r="D153" s="57" t="s">
        <v>167</v>
      </c>
      <c r="E153" s="172"/>
      <c r="F153" s="194"/>
      <c r="G153" s="195"/>
      <c r="H153" s="208"/>
      <c r="I153" s="195">
        <f>1.055*42</f>
        <v>44.309999999999995</v>
      </c>
      <c r="J153" s="208"/>
      <c r="K153" s="196"/>
      <c r="L153" s="432"/>
    </row>
    <row r="154" spans="1:12" hidden="1" x14ac:dyDescent="0.2">
      <c r="A154" s="559" t="s">
        <v>173</v>
      </c>
      <c r="B154" s="488" t="s">
        <v>172</v>
      </c>
      <c r="C154" s="57" t="s">
        <v>52</v>
      </c>
      <c r="D154" s="57" t="s">
        <v>168</v>
      </c>
      <c r="E154" s="172"/>
      <c r="F154" s="194"/>
      <c r="G154" s="195"/>
      <c r="H154" s="208"/>
      <c r="I154" s="195">
        <f>1.055*63</f>
        <v>66.464999999999989</v>
      </c>
      <c r="J154" s="208"/>
      <c r="K154" s="196"/>
      <c r="L154" s="432" t="s">
        <v>169</v>
      </c>
    </row>
    <row r="155" spans="1:12" hidden="1" x14ac:dyDescent="0.2">
      <c r="A155" s="559"/>
      <c r="B155" s="488"/>
      <c r="C155" s="57" t="s">
        <v>54</v>
      </c>
      <c r="D155" s="57" t="s">
        <v>167</v>
      </c>
      <c r="E155" s="172"/>
      <c r="F155" s="194"/>
      <c r="G155" s="195"/>
      <c r="H155" s="208"/>
      <c r="I155" s="195">
        <f>1.055*44.1</f>
        <v>46.525500000000001</v>
      </c>
      <c r="J155" s="208"/>
      <c r="K155" s="196"/>
      <c r="L155" s="432"/>
    </row>
    <row r="156" spans="1:12" hidden="1" x14ac:dyDescent="0.2">
      <c r="A156" s="559" t="s">
        <v>175</v>
      </c>
      <c r="B156" s="488" t="s">
        <v>174</v>
      </c>
      <c r="C156" s="57" t="s">
        <v>52</v>
      </c>
      <c r="D156" s="57" t="s">
        <v>168</v>
      </c>
      <c r="E156" s="172"/>
      <c r="F156" s="194"/>
      <c r="G156" s="195"/>
      <c r="H156" s="208"/>
      <c r="I156" s="195">
        <f>1.055*39.9</f>
        <v>42.094499999999996</v>
      </c>
      <c r="J156" s="208"/>
      <c r="K156" s="196"/>
      <c r="L156" s="432" t="s">
        <v>169</v>
      </c>
    </row>
    <row r="157" spans="1:12" hidden="1" x14ac:dyDescent="0.2">
      <c r="A157" s="559"/>
      <c r="B157" s="488"/>
      <c r="C157" s="57" t="s">
        <v>54</v>
      </c>
      <c r="D157" s="57" t="s">
        <v>167</v>
      </c>
      <c r="E157" s="172"/>
      <c r="F157" s="194"/>
      <c r="G157" s="195"/>
      <c r="H157" s="208"/>
      <c r="I157" s="195">
        <f>1.055*27.3</f>
        <v>28.801500000000001</v>
      </c>
      <c r="J157" s="208"/>
      <c r="K157" s="196">
        <f>1.055*17.9</f>
        <v>18.884499999999996</v>
      </c>
      <c r="L157" s="432"/>
    </row>
    <row r="158" spans="1:12" hidden="1" x14ac:dyDescent="0.2">
      <c r="A158" s="559" t="s">
        <v>177</v>
      </c>
      <c r="B158" s="488" t="s">
        <v>176</v>
      </c>
      <c r="C158" s="57" t="s">
        <v>52</v>
      </c>
      <c r="D158" s="57" t="s">
        <v>168</v>
      </c>
      <c r="E158" s="172"/>
      <c r="F158" s="194"/>
      <c r="G158" s="195"/>
      <c r="H158" s="208"/>
      <c r="I158" s="195">
        <f>1.055*39.9</f>
        <v>42.094499999999996</v>
      </c>
      <c r="J158" s="208"/>
      <c r="K158" s="196"/>
      <c r="L158" s="432" t="s">
        <v>169</v>
      </c>
    </row>
    <row r="159" spans="1:12" hidden="1" x14ac:dyDescent="0.2">
      <c r="A159" s="559"/>
      <c r="B159" s="488"/>
      <c r="C159" s="57" t="s">
        <v>54</v>
      </c>
      <c r="D159" s="57" t="s">
        <v>167</v>
      </c>
      <c r="E159" s="172"/>
      <c r="F159" s="194"/>
      <c r="G159" s="195"/>
      <c r="H159" s="208"/>
      <c r="I159" s="195">
        <f>1.055*27.3</f>
        <v>28.801500000000001</v>
      </c>
      <c r="J159" s="208"/>
      <c r="K159" s="196">
        <f>1.055*17.9</f>
        <v>18.884499999999996</v>
      </c>
      <c r="L159" s="432"/>
    </row>
    <row r="160" spans="1:12" hidden="1" x14ac:dyDescent="0.2">
      <c r="A160" s="559" t="s">
        <v>179</v>
      </c>
      <c r="B160" s="488" t="s">
        <v>178</v>
      </c>
      <c r="C160" s="57" t="s">
        <v>52</v>
      </c>
      <c r="D160" s="57" t="s">
        <v>168</v>
      </c>
      <c r="E160" s="172"/>
      <c r="F160" s="194"/>
      <c r="G160" s="195"/>
      <c r="H160" s="208"/>
      <c r="I160" s="195">
        <f>1.055*39.9</f>
        <v>42.094499999999996</v>
      </c>
      <c r="J160" s="208"/>
      <c r="K160" s="196"/>
      <c r="L160" s="432" t="s">
        <v>169</v>
      </c>
    </row>
    <row r="161" spans="1:12" hidden="1" x14ac:dyDescent="0.2">
      <c r="A161" s="559"/>
      <c r="B161" s="488"/>
      <c r="C161" s="57" t="s">
        <v>54</v>
      </c>
      <c r="D161" s="57" t="s">
        <v>167</v>
      </c>
      <c r="E161" s="172"/>
      <c r="F161" s="194"/>
      <c r="G161" s="195"/>
      <c r="H161" s="208"/>
      <c r="I161" s="195">
        <f>1.055*27.3</f>
        <v>28.801500000000001</v>
      </c>
      <c r="J161" s="208"/>
      <c r="K161" s="196">
        <f>1.055*17.9</f>
        <v>18.884499999999996</v>
      </c>
      <c r="L161" s="432"/>
    </row>
    <row r="162" spans="1:12" ht="13.5" hidden="1" customHeight="1" x14ac:dyDescent="0.2">
      <c r="A162" s="559" t="s">
        <v>204</v>
      </c>
      <c r="B162" s="488" t="s">
        <v>205</v>
      </c>
      <c r="C162" s="56" t="s">
        <v>52</v>
      </c>
      <c r="D162" s="56" t="s">
        <v>64</v>
      </c>
      <c r="E162" s="172"/>
      <c r="F162" s="193"/>
      <c r="G162" s="195">
        <f>44*1.055</f>
        <v>46.419999999999995</v>
      </c>
      <c r="H162" s="215"/>
      <c r="I162" s="160"/>
      <c r="J162" s="36"/>
      <c r="K162" s="160"/>
      <c r="L162" s="432" t="s">
        <v>169</v>
      </c>
    </row>
    <row r="163" spans="1:12" ht="13.5" hidden="1" customHeight="1" x14ac:dyDescent="0.2">
      <c r="A163" s="559"/>
      <c r="B163" s="488"/>
      <c r="C163" s="56" t="s">
        <v>54</v>
      </c>
      <c r="D163" s="56" t="s">
        <v>78</v>
      </c>
      <c r="E163" s="172"/>
      <c r="F163" s="193"/>
      <c r="G163" s="195">
        <f>35*1.055</f>
        <v>36.924999999999997</v>
      </c>
      <c r="H163" s="215"/>
      <c r="I163" s="160"/>
      <c r="J163" s="36"/>
      <c r="K163" s="160"/>
      <c r="L163" s="432"/>
    </row>
    <row r="164" spans="1:12" ht="13.5" hidden="1" customHeight="1" x14ac:dyDescent="0.2">
      <c r="A164" s="559" t="s">
        <v>206</v>
      </c>
      <c r="B164" s="488" t="s">
        <v>207</v>
      </c>
      <c r="C164" s="56" t="s">
        <v>52</v>
      </c>
      <c r="D164" s="56" t="s">
        <v>64</v>
      </c>
      <c r="E164" s="172"/>
      <c r="F164" s="193"/>
      <c r="G164" s="195">
        <f t="shared" ref="G164:G171" si="3">44*1.055</f>
        <v>46.419999999999995</v>
      </c>
      <c r="H164" s="215"/>
      <c r="I164" s="160"/>
      <c r="J164" s="36"/>
      <c r="K164" s="160"/>
      <c r="L164" s="432" t="s">
        <v>169</v>
      </c>
    </row>
    <row r="165" spans="1:12" ht="13.5" hidden="1" customHeight="1" x14ac:dyDescent="0.2">
      <c r="A165" s="559"/>
      <c r="B165" s="488"/>
      <c r="C165" s="56" t="s">
        <v>54</v>
      </c>
      <c r="D165" s="56" t="s">
        <v>78</v>
      </c>
      <c r="E165" s="172"/>
      <c r="F165" s="193"/>
      <c r="G165" s="195">
        <f>35*1.055</f>
        <v>36.924999999999997</v>
      </c>
      <c r="H165" s="215"/>
      <c r="I165" s="160"/>
      <c r="J165" s="36"/>
      <c r="K165" s="160"/>
      <c r="L165" s="432"/>
    </row>
    <row r="166" spans="1:12" ht="20.25" hidden="1" customHeight="1" x14ac:dyDescent="0.2">
      <c r="A166" s="559" t="s">
        <v>208</v>
      </c>
      <c r="B166" s="488" t="s">
        <v>116</v>
      </c>
      <c r="C166" s="56" t="s">
        <v>52</v>
      </c>
      <c r="D166" s="56" t="s">
        <v>64</v>
      </c>
      <c r="E166" s="172"/>
      <c r="F166" s="193"/>
      <c r="G166" s="195">
        <f>55*1.055</f>
        <v>58.024999999999999</v>
      </c>
      <c r="H166" s="215"/>
      <c r="I166" s="160"/>
      <c r="J166" s="36"/>
      <c r="K166" s="160"/>
      <c r="L166" s="432" t="s">
        <v>169</v>
      </c>
    </row>
    <row r="167" spans="1:12" ht="24.75" hidden="1" customHeight="1" x14ac:dyDescent="0.2">
      <c r="A167" s="559"/>
      <c r="B167" s="488"/>
      <c r="C167" s="56" t="s">
        <v>54</v>
      </c>
      <c r="D167" s="56" t="s">
        <v>78</v>
      </c>
      <c r="E167" s="172"/>
      <c r="F167" s="193"/>
      <c r="G167" s="195">
        <f t="shared" si="3"/>
        <v>46.419999999999995</v>
      </c>
      <c r="H167" s="215"/>
      <c r="I167" s="160"/>
      <c r="J167" s="36"/>
      <c r="K167" s="160"/>
      <c r="L167" s="432"/>
    </row>
    <row r="168" spans="1:12" ht="13.5" hidden="1" customHeight="1" x14ac:dyDescent="0.2">
      <c r="A168" s="559" t="s">
        <v>209</v>
      </c>
      <c r="B168" s="488" t="s">
        <v>89</v>
      </c>
      <c r="C168" s="56" t="s">
        <v>52</v>
      </c>
      <c r="D168" s="56" t="s">
        <v>64</v>
      </c>
      <c r="E168" s="172"/>
      <c r="F168" s="193"/>
      <c r="G168" s="195">
        <f>55*1.055</f>
        <v>58.024999999999999</v>
      </c>
      <c r="H168" s="215"/>
      <c r="I168" s="160"/>
      <c r="J168" s="36"/>
      <c r="K168" s="160"/>
      <c r="L168" s="432" t="s">
        <v>169</v>
      </c>
    </row>
    <row r="169" spans="1:12" ht="13.5" hidden="1" customHeight="1" x14ac:dyDescent="0.2">
      <c r="A169" s="559"/>
      <c r="B169" s="488"/>
      <c r="C169" s="56" t="s">
        <v>54</v>
      </c>
      <c r="D169" s="56" t="s">
        <v>78</v>
      </c>
      <c r="E169" s="172"/>
      <c r="F169" s="193"/>
      <c r="G169" s="195">
        <f t="shared" si="3"/>
        <v>46.419999999999995</v>
      </c>
      <c r="H169" s="215"/>
      <c r="I169" s="160"/>
      <c r="J169" s="36"/>
      <c r="K169" s="160"/>
      <c r="L169" s="432"/>
    </row>
    <row r="170" spans="1:12" ht="21.75" hidden="1" customHeight="1" x14ac:dyDescent="0.2">
      <c r="A170" s="559" t="s">
        <v>210</v>
      </c>
      <c r="B170" s="488" t="s">
        <v>211</v>
      </c>
      <c r="C170" s="56" t="s">
        <v>52</v>
      </c>
      <c r="D170" s="56" t="s">
        <v>64</v>
      </c>
      <c r="E170" s="172"/>
      <c r="F170" s="193"/>
      <c r="G170" s="195">
        <f>55*1.055</f>
        <v>58.024999999999999</v>
      </c>
      <c r="H170" s="215"/>
      <c r="I170" s="160"/>
      <c r="J170" s="36"/>
      <c r="K170" s="160"/>
      <c r="L170" s="432" t="s">
        <v>169</v>
      </c>
    </row>
    <row r="171" spans="1:12" ht="21.75" hidden="1" customHeight="1" x14ac:dyDescent="0.2">
      <c r="A171" s="559"/>
      <c r="B171" s="488"/>
      <c r="C171" s="56" t="s">
        <v>54</v>
      </c>
      <c r="D171" s="56" t="s">
        <v>78</v>
      </c>
      <c r="E171" s="172"/>
      <c r="F171" s="193"/>
      <c r="G171" s="195">
        <f t="shared" si="3"/>
        <v>46.419999999999995</v>
      </c>
      <c r="H171" s="215"/>
      <c r="I171" s="160"/>
      <c r="J171" s="36"/>
      <c r="K171" s="160"/>
      <c r="L171" s="432"/>
    </row>
    <row r="172" spans="1:12" ht="13.5" hidden="1" customHeight="1" x14ac:dyDescent="0.2">
      <c r="A172" s="559" t="s">
        <v>202</v>
      </c>
      <c r="B172" s="488" t="s">
        <v>203</v>
      </c>
      <c r="C172" s="56" t="s">
        <v>52</v>
      </c>
      <c r="D172" s="56" t="s">
        <v>101</v>
      </c>
      <c r="E172" s="172"/>
      <c r="F172" s="193"/>
      <c r="G172" s="195">
        <f>41*1.055</f>
        <v>43.254999999999995</v>
      </c>
      <c r="H172" s="215"/>
      <c r="I172" s="160"/>
      <c r="J172" s="36"/>
      <c r="K172" s="160"/>
      <c r="L172" s="432" t="s">
        <v>169</v>
      </c>
    </row>
    <row r="173" spans="1:12" ht="13.5" hidden="1" customHeight="1" x14ac:dyDescent="0.2">
      <c r="A173" s="559"/>
      <c r="B173" s="488"/>
      <c r="C173" s="56" t="s">
        <v>54</v>
      </c>
      <c r="D173" s="56" t="s">
        <v>64</v>
      </c>
      <c r="E173" s="172"/>
      <c r="F173" s="193"/>
      <c r="G173" s="195">
        <f>33*1.055</f>
        <v>34.814999999999998</v>
      </c>
      <c r="H173" s="215"/>
      <c r="I173" s="160"/>
      <c r="J173" s="36"/>
      <c r="K173" s="160"/>
      <c r="L173" s="432"/>
    </row>
    <row r="174" spans="1:12" ht="22.5" hidden="1" customHeight="1" x14ac:dyDescent="0.2">
      <c r="A174" s="559" t="s">
        <v>199</v>
      </c>
      <c r="B174" s="488" t="s">
        <v>198</v>
      </c>
      <c r="C174" s="56" t="s">
        <v>52</v>
      </c>
      <c r="D174" s="56" t="s">
        <v>101</v>
      </c>
      <c r="E174" s="172"/>
      <c r="F174" s="193"/>
      <c r="G174" s="195">
        <f>41*1.055</f>
        <v>43.254999999999995</v>
      </c>
      <c r="H174" s="215"/>
      <c r="I174" s="160"/>
      <c r="J174" s="36"/>
      <c r="K174" s="160"/>
      <c r="L174" s="432" t="s">
        <v>169</v>
      </c>
    </row>
    <row r="175" spans="1:12" ht="23.25" hidden="1" customHeight="1" x14ac:dyDescent="0.2">
      <c r="A175" s="559"/>
      <c r="B175" s="488"/>
      <c r="C175" s="56" t="s">
        <v>54</v>
      </c>
      <c r="D175" s="56" t="s">
        <v>64</v>
      </c>
      <c r="E175" s="172"/>
      <c r="F175" s="193"/>
      <c r="G175" s="195">
        <f>33*1.055</f>
        <v>34.814999999999998</v>
      </c>
      <c r="H175" s="215"/>
      <c r="I175" s="160"/>
      <c r="J175" s="36"/>
      <c r="K175" s="160"/>
      <c r="L175" s="432"/>
    </row>
    <row r="176" spans="1:12" ht="25.5" hidden="1" customHeight="1" x14ac:dyDescent="0.2">
      <c r="A176" s="559" t="s">
        <v>201</v>
      </c>
      <c r="B176" s="488" t="s">
        <v>200</v>
      </c>
      <c r="C176" s="56" t="s">
        <v>52</v>
      </c>
      <c r="D176" s="56" t="s">
        <v>101</v>
      </c>
      <c r="E176" s="172"/>
      <c r="F176" s="193"/>
      <c r="G176" s="195">
        <f>41*1.055</f>
        <v>43.254999999999995</v>
      </c>
      <c r="H176" s="215"/>
      <c r="I176" s="160"/>
      <c r="J176" s="36"/>
      <c r="K176" s="160"/>
      <c r="L176" s="432" t="s">
        <v>169</v>
      </c>
    </row>
    <row r="177" spans="1:12" ht="25.5" hidden="1" customHeight="1" x14ac:dyDescent="0.2">
      <c r="A177" s="559"/>
      <c r="B177" s="488"/>
      <c r="C177" s="37" t="s">
        <v>54</v>
      </c>
      <c r="D177" s="37" t="s">
        <v>64</v>
      </c>
      <c r="E177" s="180"/>
      <c r="F177" s="37"/>
      <c r="G177" s="152">
        <f>33*1.055</f>
        <v>34.814999999999998</v>
      </c>
      <c r="H177" s="38"/>
      <c r="I177" s="161"/>
      <c r="J177" s="39"/>
      <c r="K177" s="161"/>
      <c r="L177" s="432"/>
    </row>
    <row r="178" spans="1:12" ht="25.5" hidden="1" customHeight="1" x14ac:dyDescent="0.2">
      <c r="A178" s="560" t="s">
        <v>50</v>
      </c>
      <c r="B178" s="560"/>
      <c r="C178" s="560"/>
      <c r="D178" s="74"/>
      <c r="E178" s="227"/>
      <c r="F178" s="74"/>
      <c r="G178" s="229"/>
      <c r="H178" s="75"/>
      <c r="I178" s="232"/>
      <c r="J178" s="76"/>
      <c r="K178" s="232"/>
      <c r="L178" s="77"/>
    </row>
    <row r="179" spans="1:12" hidden="1" x14ac:dyDescent="0.2">
      <c r="A179" s="40"/>
      <c r="B179" s="41"/>
      <c r="C179" s="42"/>
      <c r="D179" s="42"/>
      <c r="E179" s="181"/>
      <c r="F179" s="42"/>
      <c r="G179" s="153"/>
      <c r="H179" s="43"/>
      <c r="I179" s="162"/>
      <c r="J179" s="44"/>
      <c r="K179" s="162"/>
    </row>
    <row r="180" spans="1:12" ht="64.5" hidden="1" customHeight="1" x14ac:dyDescent="0.2">
      <c r="A180" s="561" t="s">
        <v>1</v>
      </c>
      <c r="B180" s="562"/>
      <c r="C180" s="563" t="s">
        <v>2</v>
      </c>
      <c r="D180" s="563" t="s">
        <v>3</v>
      </c>
      <c r="E180" s="182"/>
      <c r="F180" s="205"/>
      <c r="G180" s="423" t="s">
        <v>4</v>
      </c>
      <c r="H180" s="424"/>
      <c r="I180" s="424"/>
      <c r="J180" s="424"/>
      <c r="K180" s="424"/>
      <c r="L180" s="427" t="s">
        <v>5</v>
      </c>
    </row>
    <row r="181" spans="1:12" ht="30" hidden="1" customHeight="1" x14ac:dyDescent="0.2">
      <c r="A181" s="565" t="s">
        <v>6</v>
      </c>
      <c r="B181" s="557" t="s">
        <v>7</v>
      </c>
      <c r="C181" s="564"/>
      <c r="D181" s="564"/>
      <c r="E181" s="183"/>
      <c r="F181" s="140"/>
      <c r="G181" s="425"/>
      <c r="H181" s="426"/>
      <c r="I181" s="426"/>
      <c r="J181" s="426"/>
      <c r="K181" s="426"/>
      <c r="L181" s="428"/>
    </row>
    <row r="182" spans="1:12" ht="33.75" hidden="1" customHeight="1" thickBot="1" x14ac:dyDescent="0.25">
      <c r="A182" s="566"/>
      <c r="B182" s="558"/>
      <c r="C182" s="558"/>
      <c r="D182" s="558"/>
      <c r="E182" s="184"/>
      <c r="F182" s="204"/>
      <c r="G182" s="154" t="s">
        <v>8</v>
      </c>
      <c r="H182" s="45"/>
      <c r="I182" s="163" t="s">
        <v>9</v>
      </c>
      <c r="J182" s="46"/>
      <c r="K182" s="163" t="s">
        <v>10</v>
      </c>
      <c r="L182" s="429"/>
    </row>
    <row r="183" spans="1:12" hidden="1" x14ac:dyDescent="0.2">
      <c r="A183" s="13" t="s">
        <v>12</v>
      </c>
      <c r="B183" s="419" t="s">
        <v>13</v>
      </c>
      <c r="C183" s="419"/>
      <c r="D183" s="419"/>
      <c r="E183" s="419"/>
      <c r="F183" s="419"/>
      <c r="G183" s="419"/>
      <c r="H183" s="419"/>
      <c r="I183" s="419"/>
      <c r="J183" s="419"/>
      <c r="K183" s="419"/>
      <c r="L183" s="419"/>
    </row>
    <row r="184" spans="1:12" ht="15.75" hidden="1" customHeight="1" x14ac:dyDescent="0.2">
      <c r="A184" s="484" t="s">
        <v>26</v>
      </c>
      <c r="B184" s="542" t="s">
        <v>51</v>
      </c>
      <c r="C184" s="57" t="s">
        <v>52</v>
      </c>
      <c r="D184" s="57" t="s">
        <v>137</v>
      </c>
      <c r="E184" s="172"/>
      <c r="F184" s="194"/>
      <c r="G184" s="195">
        <f>1.055*13.75</f>
        <v>14.50625</v>
      </c>
      <c r="H184" s="208"/>
      <c r="I184" s="196">
        <f>1.055*13.13</f>
        <v>13.85215</v>
      </c>
      <c r="J184" s="207"/>
      <c r="K184" s="196">
        <f>1.055*11.45</f>
        <v>12.079749999999999</v>
      </c>
      <c r="L184" s="57" t="s">
        <v>53</v>
      </c>
    </row>
    <row r="185" spans="1:12" hidden="1" x14ac:dyDescent="0.2">
      <c r="A185" s="550"/>
      <c r="B185" s="549"/>
      <c r="C185" s="57" t="s">
        <v>52</v>
      </c>
      <c r="D185" s="57" t="s">
        <v>212</v>
      </c>
      <c r="E185" s="172"/>
      <c r="F185" s="194"/>
      <c r="G185" s="195">
        <f>1.055*13.75</f>
        <v>14.50625</v>
      </c>
      <c r="H185" s="208"/>
      <c r="I185" s="196"/>
      <c r="J185" s="207"/>
      <c r="K185" s="196"/>
      <c r="L185" s="57" t="s">
        <v>53</v>
      </c>
    </row>
    <row r="186" spans="1:12" hidden="1" x14ac:dyDescent="0.2">
      <c r="A186" s="541"/>
      <c r="B186" s="543"/>
      <c r="C186" s="57" t="s">
        <v>54</v>
      </c>
      <c r="D186" s="57" t="s">
        <v>137</v>
      </c>
      <c r="E186" s="172"/>
      <c r="F186" s="194"/>
      <c r="G186" s="195">
        <f>1.055*11</f>
        <v>11.604999999999999</v>
      </c>
      <c r="H186" s="208"/>
      <c r="I186" s="196">
        <f>1.055*10.5</f>
        <v>11.077499999999999</v>
      </c>
      <c r="J186" s="207"/>
      <c r="K186" s="196"/>
      <c r="L186" s="57" t="s">
        <v>53</v>
      </c>
    </row>
    <row r="187" spans="1:12" hidden="1" x14ac:dyDescent="0.2">
      <c r="A187" s="484" t="s">
        <v>32</v>
      </c>
      <c r="B187" s="544" t="s">
        <v>33</v>
      </c>
      <c r="C187" s="57" t="s">
        <v>52</v>
      </c>
      <c r="D187" s="57" t="s">
        <v>137</v>
      </c>
      <c r="E187" s="172"/>
      <c r="F187" s="194"/>
      <c r="G187" s="195">
        <f>1.055*13.75</f>
        <v>14.50625</v>
      </c>
      <c r="H187" s="143"/>
      <c r="I187" s="233"/>
      <c r="J187" s="78"/>
      <c r="K187" s="196">
        <f>1.055*11.45</f>
        <v>12.079749999999999</v>
      </c>
      <c r="L187" s="57" t="s">
        <v>53</v>
      </c>
    </row>
    <row r="188" spans="1:12" hidden="1" x14ac:dyDescent="0.2">
      <c r="A188" s="484"/>
      <c r="B188" s="544"/>
      <c r="C188" s="57" t="s">
        <v>52</v>
      </c>
      <c r="D188" s="57" t="s">
        <v>212</v>
      </c>
      <c r="E188" s="172"/>
      <c r="F188" s="194"/>
      <c r="G188" s="195">
        <f>1.055*13.75</f>
        <v>14.50625</v>
      </c>
      <c r="H188" s="208"/>
      <c r="I188" s="196">
        <f>1.055*13.13</f>
        <v>13.85215</v>
      </c>
      <c r="J188" s="207"/>
      <c r="K188" s="196">
        <f>1.055*11.45</f>
        <v>12.079749999999999</v>
      </c>
      <c r="L188" s="57" t="s">
        <v>53</v>
      </c>
    </row>
    <row r="189" spans="1:12" hidden="1" x14ac:dyDescent="0.2">
      <c r="A189" s="484"/>
      <c r="B189" s="544"/>
      <c r="C189" s="57" t="s">
        <v>54</v>
      </c>
      <c r="D189" s="57" t="s">
        <v>137</v>
      </c>
      <c r="E189" s="172"/>
      <c r="F189" s="194"/>
      <c r="G189" s="195">
        <f>1.055*11</f>
        <v>11.604999999999999</v>
      </c>
      <c r="H189" s="208"/>
      <c r="I189" s="196">
        <f>1.055*10.5</f>
        <v>11.077499999999999</v>
      </c>
      <c r="J189" s="207"/>
      <c r="K189" s="196"/>
      <c r="L189" s="57" t="s">
        <v>53</v>
      </c>
    </row>
    <row r="190" spans="1:12" ht="33.75" hidden="1" customHeight="1" x14ac:dyDescent="0.2">
      <c r="A190" s="54" t="s">
        <v>38</v>
      </c>
      <c r="B190" s="55" t="s">
        <v>39</v>
      </c>
      <c r="C190" s="57" t="s">
        <v>52</v>
      </c>
      <c r="D190" s="57" t="s">
        <v>213</v>
      </c>
      <c r="E190" s="172"/>
      <c r="F190" s="194"/>
      <c r="G190" s="195">
        <f>1.055*13.75</f>
        <v>14.50625</v>
      </c>
      <c r="H190" s="208"/>
      <c r="I190" s="196">
        <f>1.055*13.13</f>
        <v>13.85215</v>
      </c>
      <c r="J190" s="207"/>
      <c r="K190" s="196">
        <f>1.055*11.45</f>
        <v>12.079749999999999</v>
      </c>
      <c r="L190" s="57" t="s">
        <v>53</v>
      </c>
    </row>
    <row r="191" spans="1:12" ht="60" hidden="1" customHeight="1" x14ac:dyDescent="0.2">
      <c r="A191" s="54" t="s">
        <v>41</v>
      </c>
      <c r="B191" s="55" t="s">
        <v>42</v>
      </c>
      <c r="C191" s="57" t="s">
        <v>52</v>
      </c>
      <c r="D191" s="57" t="s">
        <v>213</v>
      </c>
      <c r="E191" s="172"/>
      <c r="F191" s="194"/>
      <c r="G191" s="195">
        <f>1.055*13.75</f>
        <v>14.50625</v>
      </c>
      <c r="H191" s="208"/>
      <c r="I191" s="196">
        <f>1.055*13.13</f>
        <v>13.85215</v>
      </c>
      <c r="J191" s="207"/>
      <c r="K191" s="196">
        <f>1.055*11.45</f>
        <v>12.079749999999999</v>
      </c>
      <c r="L191" s="57" t="s">
        <v>53</v>
      </c>
    </row>
    <row r="192" spans="1:12" ht="23.25" hidden="1" customHeight="1" x14ac:dyDescent="0.2">
      <c r="A192" s="546" t="s">
        <v>23</v>
      </c>
      <c r="B192" s="546" t="s">
        <v>55</v>
      </c>
      <c r="C192" s="57" t="s">
        <v>54</v>
      </c>
      <c r="D192" s="57" t="s">
        <v>137</v>
      </c>
      <c r="E192" s="172"/>
      <c r="F192" s="194"/>
      <c r="G192" s="195">
        <f>1.055*11</f>
        <v>11.604999999999999</v>
      </c>
      <c r="H192" s="208"/>
      <c r="I192" s="196">
        <f>1.055*10.5</f>
        <v>11.077499999999999</v>
      </c>
      <c r="J192" s="207"/>
      <c r="K192" s="196"/>
      <c r="L192" s="57" t="s">
        <v>53</v>
      </c>
    </row>
    <row r="193" spans="1:12" ht="51" hidden="1" x14ac:dyDescent="0.2">
      <c r="A193" s="547"/>
      <c r="B193" s="547"/>
      <c r="C193" s="57" t="s">
        <v>214</v>
      </c>
      <c r="D193" s="57" t="s">
        <v>212</v>
      </c>
      <c r="E193" s="172"/>
      <c r="F193" s="194"/>
      <c r="G193" s="155">
        <f>1.055*13.75</f>
        <v>14.50625</v>
      </c>
      <c r="H193" s="48"/>
      <c r="I193" s="164"/>
      <c r="J193" s="49"/>
      <c r="K193" s="164"/>
      <c r="L193" s="57" t="s">
        <v>53</v>
      </c>
    </row>
    <row r="194" spans="1:12" ht="22.5" hidden="1" customHeight="1" x14ac:dyDescent="0.2">
      <c r="A194" s="548"/>
      <c r="B194" s="548"/>
      <c r="C194" s="57" t="s">
        <v>52</v>
      </c>
      <c r="D194" s="57" t="s">
        <v>137</v>
      </c>
      <c r="E194" s="172"/>
      <c r="F194" s="194"/>
      <c r="G194" s="155">
        <f>1.055*13.75</f>
        <v>14.50625</v>
      </c>
      <c r="H194" s="48"/>
      <c r="I194" s="164">
        <f>1.055*13.13</f>
        <v>13.85215</v>
      </c>
      <c r="J194" s="49"/>
      <c r="K194" s="164"/>
      <c r="L194" s="57"/>
    </row>
    <row r="195" spans="1:12" hidden="1" x14ac:dyDescent="0.2">
      <c r="A195" s="17" t="s">
        <v>15</v>
      </c>
      <c r="B195" s="418" t="s">
        <v>16</v>
      </c>
      <c r="C195" s="418"/>
      <c r="D195" s="418"/>
      <c r="E195" s="418"/>
      <c r="F195" s="418"/>
      <c r="G195" s="418"/>
      <c r="H195" s="418"/>
      <c r="I195" s="418"/>
      <c r="J195" s="418"/>
      <c r="K195" s="418"/>
      <c r="L195" s="418"/>
    </row>
    <row r="196" spans="1:12" ht="25.5" hidden="1" x14ac:dyDescent="0.2">
      <c r="A196" s="63" t="s">
        <v>23</v>
      </c>
      <c r="B196" s="64" t="s">
        <v>55</v>
      </c>
      <c r="C196" s="50" t="s">
        <v>54</v>
      </c>
      <c r="D196" s="50" t="s">
        <v>215</v>
      </c>
      <c r="E196" s="185"/>
      <c r="F196" s="100"/>
      <c r="G196" s="155">
        <f>1.055*11</f>
        <v>11.604999999999999</v>
      </c>
      <c r="H196" s="48"/>
      <c r="I196" s="234"/>
      <c r="J196" s="79"/>
      <c r="K196" s="164">
        <f>1.055*10.5</f>
        <v>11.077499999999999</v>
      </c>
      <c r="L196" s="57" t="s">
        <v>53</v>
      </c>
    </row>
    <row r="197" spans="1:12" hidden="1" x14ac:dyDescent="0.2">
      <c r="A197" s="546" t="s">
        <v>26</v>
      </c>
      <c r="B197" s="542" t="s">
        <v>51</v>
      </c>
      <c r="C197" s="50" t="s">
        <v>52</v>
      </c>
      <c r="D197" s="50" t="s">
        <v>215</v>
      </c>
      <c r="E197" s="185"/>
      <c r="F197" s="100"/>
      <c r="G197" s="155">
        <f>1.055*13.75</f>
        <v>14.50625</v>
      </c>
      <c r="H197" s="48"/>
      <c r="I197" s="234"/>
      <c r="J197" s="79"/>
      <c r="K197" s="164"/>
      <c r="L197" s="57"/>
    </row>
    <row r="198" spans="1:12" ht="51" hidden="1" x14ac:dyDescent="0.2">
      <c r="A198" s="547"/>
      <c r="B198" s="549"/>
      <c r="C198" s="57" t="s">
        <v>214</v>
      </c>
      <c r="D198" s="57" t="s">
        <v>217</v>
      </c>
      <c r="E198" s="172"/>
      <c r="F198" s="194"/>
      <c r="G198" s="155">
        <f>1.055*13.75</f>
        <v>14.50625</v>
      </c>
      <c r="H198" s="48"/>
      <c r="I198" s="234"/>
      <c r="J198" s="79"/>
      <c r="K198" s="164"/>
      <c r="L198" s="57"/>
    </row>
    <row r="199" spans="1:12" ht="15.75" hidden="1" customHeight="1" x14ac:dyDescent="0.2">
      <c r="A199" s="548"/>
      <c r="B199" s="543"/>
      <c r="C199" s="50" t="s">
        <v>54</v>
      </c>
      <c r="D199" s="57" t="s">
        <v>217</v>
      </c>
      <c r="E199" s="172"/>
      <c r="F199" s="194"/>
      <c r="G199" s="155">
        <f>1.055*11</f>
        <v>11.604999999999999</v>
      </c>
      <c r="H199" s="48"/>
      <c r="I199" s="164"/>
      <c r="J199" s="49"/>
      <c r="K199" s="164">
        <f>1.055*10.5</f>
        <v>11.077499999999999</v>
      </c>
      <c r="L199" s="57" t="s">
        <v>53</v>
      </c>
    </row>
    <row r="200" spans="1:12" ht="15.75" hidden="1" customHeight="1" x14ac:dyDescent="0.2">
      <c r="A200" s="540" t="s">
        <v>32</v>
      </c>
      <c r="B200" s="542" t="s">
        <v>33</v>
      </c>
      <c r="C200" s="50" t="s">
        <v>52</v>
      </c>
      <c r="D200" s="50" t="s">
        <v>215</v>
      </c>
      <c r="E200" s="185"/>
      <c r="F200" s="100"/>
      <c r="G200" s="155">
        <f>1.055*13.75</f>
        <v>14.50625</v>
      </c>
      <c r="H200" s="48"/>
      <c r="I200" s="164"/>
      <c r="J200" s="49"/>
      <c r="K200" s="164"/>
      <c r="L200" s="57" t="s">
        <v>53</v>
      </c>
    </row>
    <row r="201" spans="1:12" hidden="1" x14ac:dyDescent="0.2">
      <c r="A201" s="550"/>
      <c r="B201" s="549"/>
      <c r="C201" s="50" t="s">
        <v>54</v>
      </c>
      <c r="D201" s="57" t="s">
        <v>217</v>
      </c>
      <c r="E201" s="172"/>
      <c r="F201" s="194"/>
      <c r="G201" s="155">
        <f>1.055*11</f>
        <v>11.604999999999999</v>
      </c>
      <c r="H201" s="48"/>
      <c r="I201" s="164"/>
      <c r="J201" s="49"/>
      <c r="K201" s="164">
        <f>1.055*10.5</f>
        <v>11.077499999999999</v>
      </c>
      <c r="L201" s="57" t="s">
        <v>53</v>
      </c>
    </row>
    <row r="202" spans="1:12" ht="51" hidden="1" x14ac:dyDescent="0.2">
      <c r="A202" s="541"/>
      <c r="B202" s="543"/>
      <c r="C202" s="57" t="s">
        <v>214</v>
      </c>
      <c r="D202" s="57" t="s">
        <v>217</v>
      </c>
      <c r="E202" s="172"/>
      <c r="F202" s="194"/>
      <c r="G202" s="195">
        <f>1.055*13.75</f>
        <v>14.50625</v>
      </c>
      <c r="H202" s="208"/>
      <c r="I202" s="164"/>
      <c r="J202" s="49"/>
      <c r="K202" s="164"/>
      <c r="L202" s="57" t="s">
        <v>53</v>
      </c>
    </row>
    <row r="203" spans="1:12" hidden="1" x14ac:dyDescent="0.2">
      <c r="A203" s="540" t="s">
        <v>34</v>
      </c>
      <c r="B203" s="542" t="s">
        <v>35</v>
      </c>
      <c r="C203" s="50" t="s">
        <v>52</v>
      </c>
      <c r="D203" s="50" t="s">
        <v>19</v>
      </c>
      <c r="E203" s="185"/>
      <c r="F203" s="100"/>
      <c r="G203" s="155"/>
      <c r="H203" s="48"/>
      <c r="I203" s="164"/>
      <c r="J203" s="49"/>
      <c r="K203" s="164"/>
      <c r="L203" s="57" t="s">
        <v>53</v>
      </c>
    </row>
    <row r="204" spans="1:12" hidden="1" x14ac:dyDescent="0.2">
      <c r="A204" s="541"/>
      <c r="B204" s="543"/>
      <c r="C204" s="50" t="s">
        <v>54</v>
      </c>
      <c r="D204" s="50" t="s">
        <v>37</v>
      </c>
      <c r="E204" s="185"/>
      <c r="F204" s="100"/>
      <c r="G204" s="155"/>
      <c r="H204" s="48"/>
      <c r="I204" s="164"/>
      <c r="J204" s="49"/>
      <c r="K204" s="164"/>
      <c r="L204" s="57" t="s">
        <v>53</v>
      </c>
    </row>
    <row r="205" spans="1:12" hidden="1" x14ac:dyDescent="0.2">
      <c r="A205" s="484" t="s">
        <v>41</v>
      </c>
      <c r="B205" s="544" t="s">
        <v>42</v>
      </c>
      <c r="C205" s="50" t="s">
        <v>52</v>
      </c>
      <c r="D205" s="50" t="s">
        <v>216</v>
      </c>
      <c r="E205" s="185"/>
      <c r="F205" s="100"/>
      <c r="G205" s="155">
        <f>1.055*13.75</f>
        <v>14.50625</v>
      </c>
      <c r="H205" s="48"/>
      <c r="I205" s="164"/>
      <c r="J205" s="49"/>
      <c r="K205" s="164"/>
      <c r="L205" s="57" t="s">
        <v>53</v>
      </c>
    </row>
    <row r="206" spans="1:12" hidden="1" x14ac:dyDescent="0.2">
      <c r="A206" s="484"/>
      <c r="B206" s="544"/>
      <c r="C206" s="50" t="s">
        <v>54</v>
      </c>
      <c r="D206" s="50" t="s">
        <v>213</v>
      </c>
      <c r="E206" s="185"/>
      <c r="F206" s="100"/>
      <c r="G206" s="155">
        <f>1.055*11</f>
        <v>11.604999999999999</v>
      </c>
      <c r="H206" s="48"/>
      <c r="I206" s="164"/>
      <c r="J206" s="49"/>
      <c r="K206" s="164">
        <f>1.055*10.5</f>
        <v>11.077499999999999</v>
      </c>
      <c r="L206" s="57" t="s">
        <v>53</v>
      </c>
    </row>
    <row r="207" spans="1:12" ht="33.75" hidden="1" customHeight="1" x14ac:dyDescent="0.2">
      <c r="A207" s="54" t="s">
        <v>38</v>
      </c>
      <c r="B207" s="55" t="s">
        <v>39</v>
      </c>
      <c r="C207" s="50" t="s">
        <v>52</v>
      </c>
      <c r="D207" s="50" t="s">
        <v>216</v>
      </c>
      <c r="E207" s="185"/>
      <c r="F207" s="100"/>
      <c r="G207" s="155">
        <f>1.055*13.75</f>
        <v>14.50625</v>
      </c>
      <c r="H207" s="48"/>
      <c r="I207" s="164"/>
      <c r="J207" s="49"/>
      <c r="K207" s="164">
        <f>1.055*11.45</f>
        <v>12.079749999999999</v>
      </c>
      <c r="L207" s="57" t="s">
        <v>53</v>
      </c>
    </row>
    <row r="208" spans="1:12" hidden="1" x14ac:dyDescent="0.2"/>
    <row r="209" spans="1:17" x14ac:dyDescent="0.2">
      <c r="A209" s="70"/>
      <c r="B209" s="7"/>
      <c r="C209" s="8"/>
      <c r="D209" s="8"/>
      <c r="E209" s="170"/>
      <c r="F209" s="89"/>
      <c r="G209" s="146"/>
      <c r="H209" s="9"/>
      <c r="I209" s="158"/>
      <c r="J209" s="10"/>
      <c r="K209" s="158"/>
      <c r="L209" s="110"/>
    </row>
    <row r="210" spans="1:17" s="93" customFormat="1" ht="18.75" x14ac:dyDescent="0.2">
      <c r="A210" s="119" t="s">
        <v>59</v>
      </c>
      <c r="B210" s="7"/>
      <c r="C210" s="89"/>
      <c r="D210" s="89"/>
      <c r="E210" s="170"/>
      <c r="F210" s="89"/>
      <c r="G210" s="146"/>
      <c r="H210" s="9"/>
      <c r="I210" s="158"/>
      <c r="J210" s="10"/>
      <c r="K210" s="158"/>
      <c r="L210" s="110"/>
    </row>
    <row r="211" spans="1:17" x14ac:dyDescent="0.2">
      <c r="A211" s="1"/>
      <c r="B211" s="7"/>
      <c r="C211" s="8"/>
      <c r="D211" s="8"/>
      <c r="E211" s="170"/>
      <c r="F211" s="89"/>
      <c r="G211" s="146"/>
      <c r="H211" s="9"/>
      <c r="I211" s="158"/>
      <c r="J211" s="10"/>
      <c r="K211" s="158"/>
      <c r="L211" s="110">
        <f>1.04</f>
        <v>1.04</v>
      </c>
    </row>
    <row r="212" spans="1:17" ht="54" customHeight="1" x14ac:dyDescent="0.2">
      <c r="A212" s="473" t="s">
        <v>1</v>
      </c>
      <c r="B212" s="473"/>
      <c r="C212" s="473" t="s">
        <v>2</v>
      </c>
      <c r="D212" s="473" t="s">
        <v>3</v>
      </c>
      <c r="E212" s="330"/>
      <c r="F212" s="551" t="s">
        <v>4</v>
      </c>
      <c r="G212" s="552"/>
      <c r="H212" s="552"/>
      <c r="I212" s="552"/>
      <c r="J212" s="552"/>
      <c r="K212" s="553"/>
      <c r="L212" s="473" t="s">
        <v>5</v>
      </c>
    </row>
    <row r="213" spans="1:17" ht="15.75" x14ac:dyDescent="0.2">
      <c r="A213" s="474" t="s">
        <v>6</v>
      </c>
      <c r="B213" s="473" t="s">
        <v>7</v>
      </c>
      <c r="C213" s="473"/>
      <c r="D213" s="473"/>
      <c r="E213" s="330"/>
      <c r="F213" s="554"/>
      <c r="G213" s="555"/>
      <c r="H213" s="555"/>
      <c r="I213" s="555"/>
      <c r="J213" s="555"/>
      <c r="K213" s="556"/>
      <c r="L213" s="473"/>
    </row>
    <row r="214" spans="1:17" ht="23.25" customHeight="1" x14ac:dyDescent="0.2">
      <c r="A214" s="474"/>
      <c r="B214" s="473"/>
      <c r="C214" s="473"/>
      <c r="D214" s="473"/>
      <c r="E214" s="330" t="s">
        <v>247</v>
      </c>
      <c r="F214" s="331" t="s">
        <v>8</v>
      </c>
      <c r="G214" s="332" t="s">
        <v>248</v>
      </c>
      <c r="H214" s="333" t="s">
        <v>9</v>
      </c>
      <c r="I214" s="334" t="s">
        <v>249</v>
      </c>
      <c r="J214" s="335" t="s">
        <v>10</v>
      </c>
      <c r="K214" s="334" t="s">
        <v>250</v>
      </c>
      <c r="L214" s="473"/>
    </row>
    <row r="215" spans="1:17" ht="27.75" customHeight="1" x14ac:dyDescent="0.2">
      <c r="A215" s="369" t="s">
        <v>227</v>
      </c>
      <c r="B215" s="545" t="s">
        <v>226</v>
      </c>
      <c r="C215" s="545"/>
      <c r="D215" s="545"/>
      <c r="E215" s="545"/>
      <c r="F215" s="545"/>
      <c r="G215" s="545"/>
      <c r="H215" s="545"/>
      <c r="I215" s="545"/>
      <c r="J215" s="545"/>
      <c r="K215" s="545"/>
      <c r="L215" s="545"/>
      <c r="N215" s="70">
        <v>1.0640000000000001</v>
      </c>
    </row>
    <row r="216" spans="1:17" ht="27.75" customHeight="1" x14ac:dyDescent="0.2">
      <c r="A216" s="370" t="s">
        <v>12</v>
      </c>
      <c r="B216" s="533" t="s">
        <v>13</v>
      </c>
      <c r="C216" s="533"/>
      <c r="D216" s="533"/>
      <c r="E216" s="533"/>
      <c r="F216" s="533"/>
      <c r="G216" s="533"/>
      <c r="H216" s="533"/>
      <c r="I216" s="533"/>
      <c r="J216" s="533"/>
      <c r="K216" s="533"/>
      <c r="L216" s="533"/>
      <c r="N216" s="70">
        <f>G217*$N$215</f>
        <v>26.889408000000003</v>
      </c>
      <c r="O216" s="70">
        <f>I217*$N$215</f>
        <v>26.955801600000001</v>
      </c>
      <c r="P216" s="70">
        <f>K217*$N$215</f>
        <v>24.587763200000001</v>
      </c>
      <c r="Q216" s="70" t="e">
        <f>#REF!*$N$215</f>
        <v>#REF!</v>
      </c>
    </row>
    <row r="217" spans="1:17" ht="33.75" customHeight="1" x14ac:dyDescent="0.2">
      <c r="A217" s="371" t="s">
        <v>218</v>
      </c>
      <c r="B217" s="372" t="s">
        <v>219</v>
      </c>
      <c r="C217" s="373" t="s">
        <v>52</v>
      </c>
      <c r="D217" s="373" t="s">
        <v>213</v>
      </c>
      <c r="E217" s="374">
        <v>25.2</v>
      </c>
      <c r="F217" s="375">
        <f>E217*1.0397</f>
        <v>26.20044</v>
      </c>
      <c r="G217" s="376">
        <v>25.272000000000002</v>
      </c>
      <c r="H217" s="377">
        <f>G217*1.0397</f>
        <v>26.275298400000004</v>
      </c>
      <c r="I217" s="376">
        <v>25.334399999999999</v>
      </c>
      <c r="J217" s="377">
        <f>I217*1.0397</f>
        <v>26.340175680000002</v>
      </c>
      <c r="K217" s="374">
        <v>23.108799999999999</v>
      </c>
      <c r="L217" s="373" t="s">
        <v>233</v>
      </c>
    </row>
    <row r="218" spans="1:17" ht="33.75" customHeight="1" x14ac:dyDescent="0.2">
      <c r="A218" s="371" t="s">
        <v>38</v>
      </c>
      <c r="B218" s="372" t="s">
        <v>39</v>
      </c>
      <c r="C218" s="373" t="s">
        <v>52</v>
      </c>
      <c r="D218" s="373" t="s">
        <v>213</v>
      </c>
      <c r="E218" s="374">
        <v>25.2</v>
      </c>
      <c r="F218" s="375">
        <f t="shared" ref="F218:F226" si="4">E218*1.0397</f>
        <v>26.20044</v>
      </c>
      <c r="G218" s="376">
        <v>25.272000000000002</v>
      </c>
      <c r="H218" s="377">
        <f>G218*1.0397</f>
        <v>26.275298400000004</v>
      </c>
      <c r="I218" s="376">
        <v>25.334399999999999</v>
      </c>
      <c r="J218" s="377">
        <f t="shared" ref="J218:J225" si="5">I218*1.0397</f>
        <v>26.340175680000002</v>
      </c>
      <c r="K218" s="374">
        <v>23.108799999999999</v>
      </c>
      <c r="L218" s="373" t="s">
        <v>233</v>
      </c>
    </row>
    <row r="219" spans="1:17" ht="33.75" customHeight="1" x14ac:dyDescent="0.2">
      <c r="A219" s="371" t="s">
        <v>41</v>
      </c>
      <c r="B219" s="372" t="s">
        <v>42</v>
      </c>
      <c r="C219" s="373" t="s">
        <v>52</v>
      </c>
      <c r="D219" s="373" t="s">
        <v>213</v>
      </c>
      <c r="E219" s="374">
        <v>25.2</v>
      </c>
      <c r="F219" s="375">
        <f t="shared" si="4"/>
        <v>26.20044</v>
      </c>
      <c r="G219" s="376">
        <v>25.272000000000002</v>
      </c>
      <c r="H219" s="377">
        <f t="shared" ref="H219:H226" si="6">G219*1.0397</f>
        <v>26.275298400000004</v>
      </c>
      <c r="I219" s="376">
        <v>25.334399999999999</v>
      </c>
      <c r="J219" s="377">
        <f t="shared" si="5"/>
        <v>26.340175680000002</v>
      </c>
      <c r="K219" s="374">
        <v>22.058400000000002</v>
      </c>
      <c r="L219" s="373" t="s">
        <v>233</v>
      </c>
    </row>
    <row r="220" spans="1:17" ht="33.75" customHeight="1" x14ac:dyDescent="0.2">
      <c r="A220" s="371" t="s">
        <v>44</v>
      </c>
      <c r="B220" s="372" t="s">
        <v>57</v>
      </c>
      <c r="C220" s="373" t="s">
        <v>52</v>
      </c>
      <c r="D220" s="373" t="s">
        <v>213</v>
      </c>
      <c r="E220" s="374">
        <v>25.2</v>
      </c>
      <c r="F220" s="375">
        <f t="shared" si="4"/>
        <v>26.20044</v>
      </c>
      <c r="G220" s="376">
        <v>25.272000000000002</v>
      </c>
      <c r="H220" s="377">
        <f t="shared" si="6"/>
        <v>26.275298400000004</v>
      </c>
      <c r="I220" s="376">
        <v>25.334399999999999</v>
      </c>
      <c r="J220" s="377">
        <f t="shared" si="5"/>
        <v>26.340175680000002</v>
      </c>
      <c r="K220" s="374">
        <v>22.058400000000002</v>
      </c>
      <c r="L220" s="373" t="s">
        <v>233</v>
      </c>
    </row>
    <row r="221" spans="1:17" ht="33.75" customHeight="1" x14ac:dyDescent="0.2">
      <c r="A221" s="371" t="s">
        <v>60</v>
      </c>
      <c r="B221" s="372" t="s">
        <v>56</v>
      </c>
      <c r="C221" s="373" t="s">
        <v>52</v>
      </c>
      <c r="D221" s="373" t="s">
        <v>213</v>
      </c>
      <c r="E221" s="374">
        <v>27.1</v>
      </c>
      <c r="F221" s="375">
        <f t="shared" si="4"/>
        <v>28.175870000000003</v>
      </c>
      <c r="G221" s="376">
        <v>27.144000000000002</v>
      </c>
      <c r="H221" s="377">
        <f t="shared" si="6"/>
        <v>28.221616800000003</v>
      </c>
      <c r="I221" s="378">
        <v>27.216800000000003</v>
      </c>
      <c r="J221" s="377">
        <f>I221*1.0397</f>
        <v>28.297306960000004</v>
      </c>
      <c r="K221" s="374">
        <v>24.752000000000002</v>
      </c>
      <c r="L221" s="373" t="s">
        <v>233</v>
      </c>
    </row>
    <row r="222" spans="1:17" ht="33.75" customHeight="1" x14ac:dyDescent="0.2">
      <c r="A222" s="371" t="s">
        <v>23</v>
      </c>
      <c r="B222" s="372" t="s">
        <v>55</v>
      </c>
      <c r="C222" s="373" t="s">
        <v>52</v>
      </c>
      <c r="D222" s="373" t="s">
        <v>212</v>
      </c>
      <c r="E222" s="374">
        <v>24</v>
      </c>
      <c r="F222" s="375">
        <f t="shared" si="4"/>
        <v>24.952800000000003</v>
      </c>
      <c r="G222" s="376">
        <v>24.024000000000001</v>
      </c>
      <c r="H222" s="377">
        <f t="shared" si="6"/>
        <v>24.977752800000001</v>
      </c>
      <c r="I222" s="378">
        <v>24.117600000000003</v>
      </c>
      <c r="J222" s="377">
        <f t="shared" si="5"/>
        <v>25.075068720000004</v>
      </c>
      <c r="K222" s="374">
        <v>22.526400000000002</v>
      </c>
      <c r="L222" s="373" t="s">
        <v>233</v>
      </c>
    </row>
    <row r="223" spans="1:17" ht="46.5" customHeight="1" x14ac:dyDescent="0.2">
      <c r="A223" s="371" t="s">
        <v>26</v>
      </c>
      <c r="B223" s="372" t="s">
        <v>51</v>
      </c>
      <c r="C223" s="373" t="s">
        <v>52</v>
      </c>
      <c r="D223" s="373" t="s">
        <v>212</v>
      </c>
      <c r="E223" s="374">
        <v>24</v>
      </c>
      <c r="F223" s="375">
        <f t="shared" si="4"/>
        <v>24.952800000000003</v>
      </c>
      <c r="G223" s="376">
        <v>24.024000000000001</v>
      </c>
      <c r="H223" s="377">
        <f t="shared" si="6"/>
        <v>24.977752800000001</v>
      </c>
      <c r="I223" s="378">
        <v>24.117600000000003</v>
      </c>
      <c r="J223" s="377">
        <f t="shared" si="5"/>
        <v>25.075068720000004</v>
      </c>
      <c r="K223" s="374">
        <v>22.526400000000002</v>
      </c>
      <c r="L223" s="373" t="s">
        <v>233</v>
      </c>
    </row>
    <row r="224" spans="1:17" ht="33.75" customHeight="1" x14ac:dyDescent="0.2">
      <c r="A224" s="371" t="s">
        <v>30</v>
      </c>
      <c r="B224" s="372" t="s">
        <v>31</v>
      </c>
      <c r="C224" s="373" t="s">
        <v>52</v>
      </c>
      <c r="D224" s="373" t="s">
        <v>212</v>
      </c>
      <c r="E224" s="374">
        <v>24</v>
      </c>
      <c r="F224" s="375">
        <f t="shared" si="4"/>
        <v>24.952800000000003</v>
      </c>
      <c r="G224" s="376">
        <v>24.024000000000001</v>
      </c>
      <c r="H224" s="377">
        <f t="shared" si="6"/>
        <v>24.977752800000001</v>
      </c>
      <c r="I224" s="378">
        <v>24.117600000000003</v>
      </c>
      <c r="J224" s="377">
        <f t="shared" si="5"/>
        <v>25.075068720000004</v>
      </c>
      <c r="K224" s="374">
        <v>22.526400000000002</v>
      </c>
      <c r="L224" s="373" t="s">
        <v>233</v>
      </c>
    </row>
    <row r="225" spans="1:16" ht="33.75" customHeight="1" x14ac:dyDescent="0.2">
      <c r="A225" s="371" t="s">
        <v>32</v>
      </c>
      <c r="B225" s="371" t="s">
        <v>33</v>
      </c>
      <c r="C225" s="379" t="s">
        <v>52</v>
      </c>
      <c r="D225" s="379" t="s">
        <v>212</v>
      </c>
      <c r="E225" s="374">
        <v>24</v>
      </c>
      <c r="F225" s="375">
        <f t="shared" si="4"/>
        <v>24.952800000000003</v>
      </c>
      <c r="G225" s="376">
        <v>24.024000000000001</v>
      </c>
      <c r="H225" s="377">
        <f t="shared" si="6"/>
        <v>24.977752800000001</v>
      </c>
      <c r="I225" s="378">
        <v>24.117600000000003</v>
      </c>
      <c r="J225" s="377">
        <f t="shared" si="5"/>
        <v>25.075068720000004</v>
      </c>
      <c r="K225" s="374">
        <v>22.526400000000002</v>
      </c>
      <c r="L225" s="373" t="s">
        <v>233</v>
      </c>
      <c r="N225" s="70">
        <f>G225*$N$215</f>
        <v>25.561536000000004</v>
      </c>
      <c r="O225" s="70">
        <f>I225*$N$215</f>
        <v>25.661126400000004</v>
      </c>
      <c r="P225" s="70">
        <f>K225*$N$215</f>
        <v>23.968089600000003</v>
      </c>
    </row>
    <row r="226" spans="1:16" s="93" customFormat="1" ht="33.75" customHeight="1" x14ac:dyDescent="0.2">
      <c r="A226" s="371" t="s">
        <v>34</v>
      </c>
      <c r="B226" s="371" t="s">
        <v>35</v>
      </c>
      <c r="C226" s="379" t="s">
        <v>52</v>
      </c>
      <c r="D226" s="373" t="s">
        <v>216</v>
      </c>
      <c r="E226" s="374">
        <v>21.8</v>
      </c>
      <c r="F226" s="375">
        <f t="shared" si="4"/>
        <v>22.665460000000003</v>
      </c>
      <c r="G226" s="376">
        <v>21.84</v>
      </c>
      <c r="H226" s="377">
        <f t="shared" si="6"/>
        <v>22.707048</v>
      </c>
      <c r="I226" s="378">
        <v>21.9024</v>
      </c>
      <c r="J226" s="377"/>
      <c r="K226" s="374"/>
      <c r="L226" s="373" t="s">
        <v>233</v>
      </c>
    </row>
    <row r="227" spans="1:16" ht="30" customHeight="1" x14ac:dyDescent="0.2">
      <c r="A227" s="370" t="s">
        <v>15</v>
      </c>
      <c r="B227" s="527" t="s">
        <v>16</v>
      </c>
      <c r="C227" s="528"/>
      <c r="D227" s="528"/>
      <c r="E227" s="528"/>
      <c r="F227" s="528"/>
      <c r="G227" s="528"/>
      <c r="H227" s="528"/>
      <c r="I227" s="528"/>
      <c r="J227" s="528"/>
      <c r="K227" s="528"/>
      <c r="L227" s="529"/>
    </row>
    <row r="228" spans="1:16" ht="33.75" customHeight="1" x14ac:dyDescent="0.2">
      <c r="A228" s="534" t="s">
        <v>218</v>
      </c>
      <c r="B228" s="536" t="s">
        <v>219</v>
      </c>
      <c r="C228" s="373" t="s">
        <v>52</v>
      </c>
      <c r="D228" s="373" t="s">
        <v>216</v>
      </c>
      <c r="E228" s="380">
        <v>25.2</v>
      </c>
      <c r="F228" s="375">
        <f>E228*1.0397</f>
        <v>26.20044</v>
      </c>
      <c r="G228" s="374">
        <v>25.272000000000002</v>
      </c>
      <c r="H228" s="375">
        <f>G228*1.0397</f>
        <v>26.275298400000004</v>
      </c>
      <c r="I228" s="380">
        <v>25.334399999999999</v>
      </c>
      <c r="J228" s="381"/>
      <c r="K228" s="382"/>
      <c r="L228" s="538" t="s">
        <v>233</v>
      </c>
    </row>
    <row r="229" spans="1:16" s="93" customFormat="1" ht="33.75" customHeight="1" x14ac:dyDescent="0.2">
      <c r="A229" s="535"/>
      <c r="B229" s="537"/>
      <c r="C229" s="373" t="s">
        <v>54</v>
      </c>
      <c r="D229" s="373" t="s">
        <v>242</v>
      </c>
      <c r="E229" s="380">
        <v>17.3</v>
      </c>
      <c r="F229" s="375">
        <f>E229*1.0397</f>
        <v>17.986810000000002</v>
      </c>
      <c r="G229" s="374">
        <v>17.367999999999999</v>
      </c>
      <c r="H229" s="375">
        <f t="shared" ref="H229:H245" si="7">G229*1.0397</f>
        <v>18.057509599999999</v>
      </c>
      <c r="I229" s="402">
        <v>17.37</v>
      </c>
      <c r="J229" s="362">
        <f>I229*1.0397</f>
        <v>18.059589000000003</v>
      </c>
      <c r="K229" s="382"/>
      <c r="L229" s="539"/>
    </row>
    <row r="230" spans="1:16" ht="33.75" customHeight="1" x14ac:dyDescent="0.2">
      <c r="A230" s="534" t="s">
        <v>38</v>
      </c>
      <c r="B230" s="536" t="s">
        <v>39</v>
      </c>
      <c r="C230" s="373" t="s">
        <v>52</v>
      </c>
      <c r="D230" s="373" t="s">
        <v>216</v>
      </c>
      <c r="E230" s="380">
        <v>25.2</v>
      </c>
      <c r="F230" s="375">
        <f t="shared" ref="F230:F244" si="8">E230*1.0397</f>
        <v>26.20044</v>
      </c>
      <c r="G230" s="374">
        <v>25.272000000000002</v>
      </c>
      <c r="H230" s="375">
        <f t="shared" si="7"/>
        <v>26.275298400000004</v>
      </c>
      <c r="I230" s="380">
        <v>25.334399999999999</v>
      </c>
      <c r="J230" s="381"/>
      <c r="K230" s="374"/>
      <c r="L230" s="538" t="s">
        <v>233</v>
      </c>
    </row>
    <row r="231" spans="1:16" s="93" customFormat="1" ht="33.75" customHeight="1" x14ac:dyDescent="0.2">
      <c r="A231" s="535"/>
      <c r="B231" s="537"/>
      <c r="C231" s="373" t="s">
        <v>54</v>
      </c>
      <c r="D231" s="373" t="s">
        <v>242</v>
      </c>
      <c r="E231" s="380">
        <v>17.3</v>
      </c>
      <c r="F231" s="375">
        <f t="shared" si="8"/>
        <v>17.986810000000002</v>
      </c>
      <c r="G231" s="374">
        <v>17.367999999999999</v>
      </c>
      <c r="H231" s="375">
        <f t="shared" si="7"/>
        <v>18.057509599999999</v>
      </c>
      <c r="I231" s="402">
        <v>17.37</v>
      </c>
      <c r="J231" s="362">
        <f>I231*1.0397</f>
        <v>18.059589000000003</v>
      </c>
      <c r="K231" s="374"/>
      <c r="L231" s="539"/>
    </row>
    <row r="232" spans="1:16" ht="33.75" customHeight="1" x14ac:dyDescent="0.2">
      <c r="A232" s="530" t="s">
        <v>41</v>
      </c>
      <c r="B232" s="531" t="s">
        <v>42</v>
      </c>
      <c r="C232" s="373" t="s">
        <v>52</v>
      </c>
      <c r="D232" s="373" t="s">
        <v>216</v>
      </c>
      <c r="E232" s="380">
        <v>25.2</v>
      </c>
      <c r="F232" s="375">
        <f t="shared" si="8"/>
        <v>26.20044</v>
      </c>
      <c r="G232" s="374">
        <v>25.272000000000002</v>
      </c>
      <c r="H232" s="375">
        <f t="shared" si="7"/>
        <v>26.275298400000004</v>
      </c>
      <c r="I232" s="380">
        <v>25.334399999999999</v>
      </c>
      <c r="J232" s="381"/>
      <c r="K232" s="374"/>
      <c r="L232" s="532" t="s">
        <v>233</v>
      </c>
    </row>
    <row r="233" spans="1:16" ht="33.75" customHeight="1" x14ac:dyDescent="0.2">
      <c r="A233" s="530"/>
      <c r="B233" s="531"/>
      <c r="C233" s="373" t="s">
        <v>54</v>
      </c>
      <c r="D233" s="373" t="s">
        <v>213</v>
      </c>
      <c r="E233" s="380">
        <v>17.3</v>
      </c>
      <c r="F233" s="375">
        <f t="shared" si="8"/>
        <v>17.986810000000002</v>
      </c>
      <c r="G233" s="374">
        <v>17.367999999999999</v>
      </c>
      <c r="H233" s="375">
        <f t="shared" si="7"/>
        <v>18.057509599999999</v>
      </c>
      <c r="I233" s="380">
        <v>17.367999999999999</v>
      </c>
      <c r="J233" s="381">
        <f>I233*1.0397</f>
        <v>18.057509599999999</v>
      </c>
      <c r="K233" s="374">
        <v>16.692</v>
      </c>
      <c r="L233" s="532"/>
    </row>
    <row r="234" spans="1:16" ht="33.75" customHeight="1" x14ac:dyDescent="0.2">
      <c r="A234" s="371" t="s">
        <v>44</v>
      </c>
      <c r="B234" s="372" t="s">
        <v>57</v>
      </c>
      <c r="C234" s="373" t="s">
        <v>52</v>
      </c>
      <c r="D234" s="373" t="s">
        <v>216</v>
      </c>
      <c r="E234" s="380">
        <v>25.2</v>
      </c>
      <c r="F234" s="375">
        <f t="shared" si="8"/>
        <v>26.20044</v>
      </c>
      <c r="G234" s="374">
        <v>25.272000000000002</v>
      </c>
      <c r="H234" s="375">
        <f t="shared" si="7"/>
        <v>26.275298400000004</v>
      </c>
      <c r="I234" s="380">
        <v>25.334399999999999</v>
      </c>
      <c r="J234" s="381"/>
      <c r="K234" s="374"/>
      <c r="L234" s="373" t="s">
        <v>233</v>
      </c>
    </row>
    <row r="235" spans="1:16" ht="42.75" customHeight="1" x14ac:dyDescent="0.2">
      <c r="A235" s="383" t="s">
        <v>60</v>
      </c>
      <c r="B235" s="372" t="s">
        <v>56</v>
      </c>
      <c r="C235" s="384" t="s">
        <v>52</v>
      </c>
      <c r="D235" s="384" t="s">
        <v>221</v>
      </c>
      <c r="E235" s="380">
        <v>27.1</v>
      </c>
      <c r="F235" s="375">
        <f t="shared" si="8"/>
        <v>28.175870000000003</v>
      </c>
      <c r="G235" s="374">
        <v>27.144000000000002</v>
      </c>
      <c r="H235" s="375">
        <f t="shared" si="7"/>
        <v>28.221616800000003</v>
      </c>
      <c r="I235" s="380">
        <v>27.216800000000003</v>
      </c>
      <c r="J235" s="381"/>
      <c r="K235" s="374"/>
      <c r="L235" s="373" t="s">
        <v>233</v>
      </c>
    </row>
    <row r="236" spans="1:16" s="93" customFormat="1" ht="33.75" customHeight="1" x14ac:dyDescent="0.2">
      <c r="A236" s="530" t="s">
        <v>23</v>
      </c>
      <c r="B236" s="531" t="s">
        <v>55</v>
      </c>
      <c r="C236" s="373" t="s">
        <v>52</v>
      </c>
      <c r="D236" s="373" t="s">
        <v>220</v>
      </c>
      <c r="E236" s="380">
        <v>24</v>
      </c>
      <c r="F236" s="375">
        <f t="shared" si="8"/>
        <v>24.952800000000003</v>
      </c>
      <c r="G236" s="374">
        <v>24.024000000000001</v>
      </c>
      <c r="H236" s="375">
        <f t="shared" si="7"/>
        <v>24.977752800000001</v>
      </c>
      <c r="I236" s="380"/>
      <c r="J236" s="381"/>
      <c r="K236" s="374"/>
      <c r="L236" s="532" t="s">
        <v>233</v>
      </c>
    </row>
    <row r="237" spans="1:16" s="93" customFormat="1" ht="33.75" customHeight="1" x14ac:dyDescent="0.2">
      <c r="A237" s="530"/>
      <c r="B237" s="531"/>
      <c r="C237" s="373" t="s">
        <v>54</v>
      </c>
      <c r="D237" s="373" t="s">
        <v>217</v>
      </c>
      <c r="E237" s="380">
        <v>16.899999999999999</v>
      </c>
      <c r="F237" s="375">
        <f t="shared" si="8"/>
        <v>17.570930000000001</v>
      </c>
      <c r="G237" s="374">
        <v>16.952000000000002</v>
      </c>
      <c r="H237" s="375">
        <f t="shared" si="7"/>
        <v>17.624994400000002</v>
      </c>
      <c r="I237" s="403">
        <v>17.04</v>
      </c>
      <c r="J237" s="362">
        <f>I237*1.0397</f>
        <v>17.716488000000002</v>
      </c>
      <c r="K237" s="374"/>
      <c r="L237" s="532"/>
    </row>
    <row r="238" spans="1:16" ht="33.75" customHeight="1" x14ac:dyDescent="0.2">
      <c r="A238" s="530" t="s">
        <v>26</v>
      </c>
      <c r="B238" s="531" t="s">
        <v>51</v>
      </c>
      <c r="C238" s="373" t="s">
        <v>52</v>
      </c>
      <c r="D238" s="373" t="s">
        <v>220</v>
      </c>
      <c r="E238" s="380">
        <v>24</v>
      </c>
      <c r="F238" s="375">
        <f t="shared" si="8"/>
        <v>24.952800000000003</v>
      </c>
      <c r="G238" s="374">
        <v>24.024000000000001</v>
      </c>
      <c r="H238" s="375">
        <f t="shared" si="7"/>
        <v>24.977752800000001</v>
      </c>
      <c r="I238" s="380">
        <v>24.117600000000003</v>
      </c>
      <c r="J238" s="381"/>
      <c r="K238" s="374"/>
      <c r="L238" s="532" t="s">
        <v>233</v>
      </c>
    </row>
    <row r="239" spans="1:16" ht="33.75" customHeight="1" x14ac:dyDescent="0.2">
      <c r="A239" s="530"/>
      <c r="B239" s="531"/>
      <c r="C239" s="373" t="s">
        <v>54</v>
      </c>
      <c r="D239" s="373" t="s">
        <v>217</v>
      </c>
      <c r="E239" s="380">
        <v>16.899999999999999</v>
      </c>
      <c r="F239" s="375">
        <f t="shared" si="8"/>
        <v>17.570930000000001</v>
      </c>
      <c r="G239" s="374">
        <v>16.952000000000002</v>
      </c>
      <c r="H239" s="375">
        <f t="shared" si="7"/>
        <v>17.624994400000002</v>
      </c>
      <c r="I239" s="374">
        <v>17.0352</v>
      </c>
      <c r="J239" s="381">
        <f>I239*1.0397</f>
        <v>17.711497440000002</v>
      </c>
      <c r="K239" s="374">
        <v>15.8704</v>
      </c>
      <c r="L239" s="532"/>
    </row>
    <row r="240" spans="1:16" ht="33.75" customHeight="1" x14ac:dyDescent="0.2">
      <c r="A240" s="530" t="s">
        <v>30</v>
      </c>
      <c r="B240" s="531" t="s">
        <v>31</v>
      </c>
      <c r="C240" s="373" t="s">
        <v>52</v>
      </c>
      <c r="D240" s="373" t="s">
        <v>234</v>
      </c>
      <c r="E240" s="380">
        <v>24</v>
      </c>
      <c r="F240" s="375">
        <f t="shared" si="8"/>
        <v>24.952800000000003</v>
      </c>
      <c r="G240" s="374">
        <v>24.024000000000001</v>
      </c>
      <c r="H240" s="375">
        <f t="shared" si="7"/>
        <v>24.977752800000001</v>
      </c>
      <c r="I240" s="374">
        <v>24.117600000000003</v>
      </c>
      <c r="J240" s="381"/>
      <c r="K240" s="374"/>
      <c r="L240" s="532" t="s">
        <v>233</v>
      </c>
    </row>
    <row r="241" spans="1:12" ht="33.75" customHeight="1" x14ac:dyDescent="0.2">
      <c r="A241" s="530"/>
      <c r="B241" s="531"/>
      <c r="C241" s="373" t="s">
        <v>54</v>
      </c>
      <c r="D241" s="373" t="s">
        <v>217</v>
      </c>
      <c r="E241" s="380">
        <v>16.899999999999999</v>
      </c>
      <c r="F241" s="375">
        <f t="shared" si="8"/>
        <v>17.570930000000001</v>
      </c>
      <c r="G241" s="374">
        <v>16.952000000000002</v>
      </c>
      <c r="H241" s="375">
        <f t="shared" si="7"/>
        <v>17.624994400000002</v>
      </c>
      <c r="I241" s="374">
        <v>17.0352</v>
      </c>
      <c r="J241" s="381">
        <f>I241*1.0397</f>
        <v>17.711497440000002</v>
      </c>
      <c r="K241" s="374">
        <v>15.8704</v>
      </c>
      <c r="L241" s="532"/>
    </row>
    <row r="242" spans="1:12" ht="33.75" customHeight="1" x14ac:dyDescent="0.2">
      <c r="A242" s="530" t="s">
        <v>32</v>
      </c>
      <c r="B242" s="531" t="s">
        <v>33</v>
      </c>
      <c r="C242" s="373" t="s">
        <v>52</v>
      </c>
      <c r="D242" s="373" t="s">
        <v>234</v>
      </c>
      <c r="E242" s="380">
        <v>24</v>
      </c>
      <c r="F242" s="375">
        <f t="shared" si="8"/>
        <v>24.952800000000003</v>
      </c>
      <c r="G242" s="374">
        <v>24.024000000000001</v>
      </c>
      <c r="H242" s="375">
        <f t="shared" si="7"/>
        <v>24.977752800000001</v>
      </c>
      <c r="I242" s="374">
        <v>24.117600000000003</v>
      </c>
      <c r="J242" s="381"/>
      <c r="K242" s="374"/>
      <c r="L242" s="532" t="s">
        <v>233</v>
      </c>
    </row>
    <row r="243" spans="1:12" ht="33.75" customHeight="1" x14ac:dyDescent="0.2">
      <c r="A243" s="530"/>
      <c r="B243" s="531"/>
      <c r="C243" s="373" t="s">
        <v>54</v>
      </c>
      <c r="D243" s="373" t="s">
        <v>217</v>
      </c>
      <c r="E243" s="380">
        <v>16.899999999999999</v>
      </c>
      <c r="F243" s="375">
        <f t="shared" si="8"/>
        <v>17.570930000000001</v>
      </c>
      <c r="G243" s="374">
        <v>16.952000000000002</v>
      </c>
      <c r="H243" s="375">
        <f>G243*1.0397</f>
        <v>17.624994400000002</v>
      </c>
      <c r="I243" s="374">
        <v>17.0352</v>
      </c>
      <c r="J243" s="381">
        <f>I243*1.0397</f>
        <v>17.711497440000002</v>
      </c>
      <c r="K243" s="374">
        <v>15.8704</v>
      </c>
      <c r="L243" s="532"/>
    </row>
    <row r="244" spans="1:12" ht="33.75" customHeight="1" x14ac:dyDescent="0.2">
      <c r="A244" s="530" t="s">
        <v>34</v>
      </c>
      <c r="B244" s="531" t="s">
        <v>35</v>
      </c>
      <c r="C244" s="373" t="s">
        <v>52</v>
      </c>
      <c r="D244" s="373" t="s">
        <v>235</v>
      </c>
      <c r="E244" s="380">
        <v>21.8</v>
      </c>
      <c r="F244" s="375">
        <f t="shared" si="8"/>
        <v>22.665460000000003</v>
      </c>
      <c r="G244" s="374">
        <v>21.84</v>
      </c>
      <c r="H244" s="375"/>
      <c r="I244" s="374"/>
      <c r="J244" s="381"/>
      <c r="K244" s="374"/>
      <c r="L244" s="532" t="s">
        <v>233</v>
      </c>
    </row>
    <row r="245" spans="1:12" ht="33.75" customHeight="1" x14ac:dyDescent="0.2">
      <c r="A245" s="530"/>
      <c r="B245" s="531"/>
      <c r="C245" s="373" t="s">
        <v>54</v>
      </c>
      <c r="D245" s="373" t="s">
        <v>216</v>
      </c>
      <c r="E245" s="402">
        <v>15.2</v>
      </c>
      <c r="F245" s="405">
        <f>E245*1.0397</f>
        <v>15.80344</v>
      </c>
      <c r="G245" s="374">
        <v>15.288</v>
      </c>
      <c r="H245" s="375">
        <f t="shared" si="7"/>
        <v>15.894933600000002</v>
      </c>
      <c r="I245" s="374">
        <v>15.3712</v>
      </c>
      <c r="J245" s="381"/>
      <c r="K245" s="374"/>
      <c r="L245" s="532"/>
    </row>
  </sheetData>
  <mergeCells count="269">
    <mergeCell ref="A244:A245"/>
    <mergeCell ref="B244:B245"/>
    <mergeCell ref="L244:L245"/>
    <mergeCell ref="A238:A239"/>
    <mergeCell ref="B238:B239"/>
    <mergeCell ref="L238:L239"/>
    <mergeCell ref="A240:A241"/>
    <mergeCell ref="B240:B241"/>
    <mergeCell ref="L240:L241"/>
    <mergeCell ref="B5:L5"/>
    <mergeCell ref="A6:A7"/>
    <mergeCell ref="B6:B7"/>
    <mergeCell ref="L6:L7"/>
    <mergeCell ref="A9:A11"/>
    <mergeCell ref="B9:B11"/>
    <mergeCell ref="L9:L11"/>
    <mergeCell ref="A2:B2"/>
    <mergeCell ref="C2:C4"/>
    <mergeCell ref="D2:D4"/>
    <mergeCell ref="G2:K3"/>
    <mergeCell ref="L2:L4"/>
    <mergeCell ref="A3:A4"/>
    <mergeCell ref="B3:B4"/>
    <mergeCell ref="B22:L22"/>
    <mergeCell ref="A23:A24"/>
    <mergeCell ref="B23:B24"/>
    <mergeCell ref="L23:L24"/>
    <mergeCell ref="A26:A28"/>
    <mergeCell ref="B26:B28"/>
    <mergeCell ref="L26:L28"/>
    <mergeCell ref="A12:A13"/>
    <mergeCell ref="B12:B13"/>
    <mergeCell ref="L12:L13"/>
    <mergeCell ref="A16:A17"/>
    <mergeCell ref="B16:B17"/>
    <mergeCell ref="A18:A20"/>
    <mergeCell ref="B18:B20"/>
    <mergeCell ref="A36:A38"/>
    <mergeCell ref="B36:B38"/>
    <mergeCell ref="A39:B39"/>
    <mergeCell ref="G39:K39"/>
    <mergeCell ref="B40:L40"/>
    <mergeCell ref="B41:L41"/>
    <mergeCell ref="A29:A30"/>
    <mergeCell ref="B29:B30"/>
    <mergeCell ref="L29:L30"/>
    <mergeCell ref="A31:A32"/>
    <mergeCell ref="B31:B32"/>
    <mergeCell ref="A34:A35"/>
    <mergeCell ref="B34:B35"/>
    <mergeCell ref="L48:L49"/>
    <mergeCell ref="L50:L59"/>
    <mergeCell ref="G54:G55"/>
    <mergeCell ref="I54:I55"/>
    <mergeCell ref="K54:K55"/>
    <mergeCell ref="L44:L45"/>
    <mergeCell ref="A47:A49"/>
    <mergeCell ref="B48:B49"/>
    <mergeCell ref="C48:C49"/>
    <mergeCell ref="G48:G49"/>
    <mergeCell ref="I48:I49"/>
    <mergeCell ref="K48:K49"/>
    <mergeCell ref="A43:A46"/>
    <mergeCell ref="B43:B46"/>
    <mergeCell ref="C43:C45"/>
    <mergeCell ref="G44:G45"/>
    <mergeCell ref="I44:I45"/>
    <mergeCell ref="K44:K45"/>
    <mergeCell ref="G56:G57"/>
    <mergeCell ref="I56:I57"/>
    <mergeCell ref="K56:K57"/>
    <mergeCell ref="C58:C59"/>
    <mergeCell ref="D58:D59"/>
    <mergeCell ref="G58:G59"/>
    <mergeCell ref="I58:I59"/>
    <mergeCell ref="K58:K59"/>
    <mergeCell ref="A50:A61"/>
    <mergeCell ref="B50:B61"/>
    <mergeCell ref="C51:C53"/>
    <mergeCell ref="C54:C57"/>
    <mergeCell ref="L84:L86"/>
    <mergeCell ref="C85:C86"/>
    <mergeCell ref="G85:G86"/>
    <mergeCell ref="I85:I86"/>
    <mergeCell ref="K85:K86"/>
    <mergeCell ref="A67:A69"/>
    <mergeCell ref="B67:B69"/>
    <mergeCell ref="L67:L69"/>
    <mergeCell ref="C68:C69"/>
    <mergeCell ref="G68:G69"/>
    <mergeCell ref="I68:I69"/>
    <mergeCell ref="K68:K69"/>
    <mergeCell ref="L81:L83"/>
    <mergeCell ref="C82:C83"/>
    <mergeCell ref="G82:G83"/>
    <mergeCell ref="I82:I83"/>
    <mergeCell ref="K82:K83"/>
    <mergeCell ref="L72:L73"/>
    <mergeCell ref="A81:A86"/>
    <mergeCell ref="B81:B86"/>
    <mergeCell ref="A71:A79"/>
    <mergeCell ref="B71:B79"/>
    <mergeCell ref="C75:C79"/>
    <mergeCell ref="L75:L79"/>
    <mergeCell ref="G76:G77"/>
    <mergeCell ref="I76:I77"/>
    <mergeCell ref="K76:K77"/>
    <mergeCell ref="C71:C73"/>
    <mergeCell ref="G72:G73"/>
    <mergeCell ref="I72:I73"/>
    <mergeCell ref="K72:K73"/>
    <mergeCell ref="G78:G79"/>
    <mergeCell ref="I78:I79"/>
    <mergeCell ref="K78:K79"/>
    <mergeCell ref="L89:L91"/>
    <mergeCell ref="C90:C91"/>
    <mergeCell ref="G90:G91"/>
    <mergeCell ref="I90:I91"/>
    <mergeCell ref="K90:K91"/>
    <mergeCell ref="L92:L94"/>
    <mergeCell ref="B96:L96"/>
    <mergeCell ref="A99:A102"/>
    <mergeCell ref="B99:B102"/>
    <mergeCell ref="L99:L101"/>
    <mergeCell ref="C100:C101"/>
    <mergeCell ref="G100:G101"/>
    <mergeCell ref="I100:I101"/>
    <mergeCell ref="K100:K101"/>
    <mergeCell ref="C93:C94"/>
    <mergeCell ref="G93:G94"/>
    <mergeCell ref="I93:I94"/>
    <mergeCell ref="K93:K94"/>
    <mergeCell ref="A89:A94"/>
    <mergeCell ref="B89:B94"/>
    <mergeCell ref="L110:L115"/>
    <mergeCell ref="C111:C113"/>
    <mergeCell ref="G112:G113"/>
    <mergeCell ref="I112:I113"/>
    <mergeCell ref="K112:K113"/>
    <mergeCell ref="C114:C115"/>
    <mergeCell ref="G114:G115"/>
    <mergeCell ref="I114:I115"/>
    <mergeCell ref="K114:K115"/>
    <mergeCell ref="A126:A131"/>
    <mergeCell ref="B126:B131"/>
    <mergeCell ref="C127:C131"/>
    <mergeCell ref="A118:A124"/>
    <mergeCell ref="B118:B124"/>
    <mergeCell ref="A116:A117"/>
    <mergeCell ref="B116:B117"/>
    <mergeCell ref="A109:A115"/>
    <mergeCell ref="B109:B115"/>
    <mergeCell ref="L119:L124"/>
    <mergeCell ref="C120:C122"/>
    <mergeCell ref="G121:G122"/>
    <mergeCell ref="I121:I122"/>
    <mergeCell ref="K121:K122"/>
    <mergeCell ref="C123:C124"/>
    <mergeCell ref="B138:L138"/>
    <mergeCell ref="L127:L131"/>
    <mergeCell ref="G128:G129"/>
    <mergeCell ref="I128:I129"/>
    <mergeCell ref="K128:K129"/>
    <mergeCell ref="G130:G131"/>
    <mergeCell ref="I130:I131"/>
    <mergeCell ref="K130:K131"/>
    <mergeCell ref="G123:G124"/>
    <mergeCell ref="I123:I124"/>
    <mergeCell ref="K123:K124"/>
    <mergeCell ref="A142:A144"/>
    <mergeCell ref="B142:B144"/>
    <mergeCell ref="C142:C144"/>
    <mergeCell ref="D142:D144"/>
    <mergeCell ref="B151:L151"/>
    <mergeCell ref="A134:A137"/>
    <mergeCell ref="B134:B137"/>
    <mergeCell ref="C135:C137"/>
    <mergeCell ref="L135:L137"/>
    <mergeCell ref="G136:G137"/>
    <mergeCell ref="I136:I137"/>
    <mergeCell ref="K136:K137"/>
    <mergeCell ref="A156:A157"/>
    <mergeCell ref="B156:B157"/>
    <mergeCell ref="L156:L157"/>
    <mergeCell ref="A158:A159"/>
    <mergeCell ref="B158:B159"/>
    <mergeCell ref="L158:L159"/>
    <mergeCell ref="A152:A153"/>
    <mergeCell ref="B152:B153"/>
    <mergeCell ref="L152:L153"/>
    <mergeCell ref="A154:A155"/>
    <mergeCell ref="B154:B155"/>
    <mergeCell ref="L154:L155"/>
    <mergeCell ref="A164:A165"/>
    <mergeCell ref="B164:B165"/>
    <mergeCell ref="L164:L165"/>
    <mergeCell ref="A166:A167"/>
    <mergeCell ref="B166:B167"/>
    <mergeCell ref="L166:L167"/>
    <mergeCell ref="A160:A161"/>
    <mergeCell ref="B160:B161"/>
    <mergeCell ref="L160:L161"/>
    <mergeCell ref="A162:A163"/>
    <mergeCell ref="B162:B163"/>
    <mergeCell ref="L162:L163"/>
    <mergeCell ref="A172:A173"/>
    <mergeCell ref="B172:B173"/>
    <mergeCell ref="L172:L173"/>
    <mergeCell ref="A174:A175"/>
    <mergeCell ref="B174:B175"/>
    <mergeCell ref="L174:L175"/>
    <mergeCell ref="A168:A169"/>
    <mergeCell ref="B168:B169"/>
    <mergeCell ref="L168:L169"/>
    <mergeCell ref="A170:A171"/>
    <mergeCell ref="B170:B171"/>
    <mergeCell ref="L170:L171"/>
    <mergeCell ref="B181:B182"/>
    <mergeCell ref="B183:L183"/>
    <mergeCell ref="A184:A186"/>
    <mergeCell ref="B184:B186"/>
    <mergeCell ref="A187:A189"/>
    <mergeCell ref="B187:B189"/>
    <mergeCell ref="A176:A177"/>
    <mergeCell ref="B176:B177"/>
    <mergeCell ref="L176:L177"/>
    <mergeCell ref="A178:C178"/>
    <mergeCell ref="A180:B180"/>
    <mergeCell ref="C180:C182"/>
    <mergeCell ref="D180:D182"/>
    <mergeCell ref="G180:K181"/>
    <mergeCell ref="L180:L182"/>
    <mergeCell ref="A181:A182"/>
    <mergeCell ref="A203:A204"/>
    <mergeCell ref="B203:B204"/>
    <mergeCell ref="A205:A206"/>
    <mergeCell ref="B205:B206"/>
    <mergeCell ref="A212:B212"/>
    <mergeCell ref="C212:C214"/>
    <mergeCell ref="B215:L215"/>
    <mergeCell ref="A192:A194"/>
    <mergeCell ref="B192:B194"/>
    <mergeCell ref="B195:L195"/>
    <mergeCell ref="A197:A199"/>
    <mergeCell ref="B197:B199"/>
    <mergeCell ref="A200:A202"/>
    <mergeCell ref="B200:B202"/>
    <mergeCell ref="F212:K213"/>
    <mergeCell ref="B227:L227"/>
    <mergeCell ref="A232:A233"/>
    <mergeCell ref="B232:B233"/>
    <mergeCell ref="L232:L233"/>
    <mergeCell ref="A242:A243"/>
    <mergeCell ref="B242:B243"/>
    <mergeCell ref="D212:D214"/>
    <mergeCell ref="L212:L214"/>
    <mergeCell ref="A213:A214"/>
    <mergeCell ref="B213:B214"/>
    <mergeCell ref="B216:L216"/>
    <mergeCell ref="L242:L243"/>
    <mergeCell ref="A228:A229"/>
    <mergeCell ref="B228:B229"/>
    <mergeCell ref="A230:A231"/>
    <mergeCell ref="B230:B231"/>
    <mergeCell ref="A236:A237"/>
    <mergeCell ref="B236:B237"/>
    <mergeCell ref="L236:L237"/>
    <mergeCell ref="L228:L229"/>
    <mergeCell ref="L230:L231"/>
  </mergeCells>
  <printOptions horizontalCentered="1"/>
  <pageMargins left="0.39370078740157483" right="0.39370078740157483" top="0.78740157480314965" bottom="0.39370078740157483" header="0.31496062992125984" footer="0.31496062992125984"/>
  <pageSetup paperSize="9" firstPageNumber="12" fitToWidth="0" fitToHeight="0" orientation="landscape" useFirstPageNumber="1" r:id="rId1"/>
  <headerFooter>
    <oddHeader>&amp;C&amp;"Times New Roman,обычный"&amp;14&amp;P</oddHeader>
  </headerFooter>
  <rowBreaks count="13" manualBreakCount="13">
    <brk id="14" max="9" man="1"/>
    <brk id="32" max="9" man="1"/>
    <brk id="47" max="9" man="1"/>
    <brk id="64" max="9" man="1"/>
    <brk id="79" max="9" man="1"/>
    <brk id="88" max="9" man="1"/>
    <brk id="104" max="9" man="1"/>
    <brk id="117" max="9" man="1"/>
    <brk id="131" max="9" man="1"/>
    <brk id="140" max="9" man="1"/>
    <brk id="150" max="9" man="1"/>
    <brk id="199" max="16383" man="1"/>
    <brk id="237" max="11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30"/>
  <sheetViews>
    <sheetView zoomScaleNormal="100" zoomScaleSheetLayoutView="110" workbookViewId="0">
      <pane xSplit="12" ySplit="3" topLeftCell="M4" activePane="bottomRight" state="frozen"/>
      <selection activeCell="B12" sqref="B12"/>
      <selection pane="topRight" activeCell="B12" sqref="B12"/>
      <selection pane="bottomLeft" activeCell="B12" sqref="B12"/>
      <selection pane="bottomRight" activeCell="M3048" sqref="M3048"/>
    </sheetView>
  </sheetViews>
  <sheetFormatPr defaultRowHeight="12.75" x14ac:dyDescent="0.2"/>
  <cols>
    <col min="1" max="1" width="9.5703125" style="1" customWidth="1"/>
    <col min="2" max="2" width="33.5703125" style="2" customWidth="1"/>
    <col min="3" max="3" width="14.5703125" style="3" customWidth="1"/>
    <col min="4" max="4" width="17" style="3" customWidth="1"/>
    <col min="5" max="5" width="14.140625" style="169" hidden="1" customWidth="1"/>
    <col min="6" max="6" width="11.7109375" style="98" customWidth="1"/>
    <col min="7" max="7" width="11.7109375" style="145" hidden="1" customWidth="1"/>
    <col min="8" max="8" width="11.7109375" style="4" customWidth="1"/>
    <col min="9" max="9" width="11.7109375" style="157" hidden="1" customWidth="1"/>
    <col min="10" max="10" width="11.7109375" style="5" customWidth="1"/>
    <col min="11" max="11" width="11.7109375" style="157" hidden="1" customWidth="1"/>
    <col min="12" max="12" width="11.7109375" style="5" customWidth="1"/>
    <col min="13" max="13" width="18.28515625" style="3" customWidth="1"/>
    <col min="14" max="14" width="9.140625" style="3"/>
    <col min="15" max="20" width="0" style="3" hidden="1" customWidth="1"/>
    <col min="21" max="16384" width="9.140625" style="3"/>
  </cols>
  <sheetData>
    <row r="1" spans="1:15" ht="9.75" customHeight="1" x14ac:dyDescent="0.2"/>
    <row r="2" spans="1:15" ht="15" customHeight="1" x14ac:dyDescent="0.2">
      <c r="A2" s="119" t="s">
        <v>238</v>
      </c>
      <c r="B2" s="7"/>
      <c r="C2" s="8"/>
      <c r="D2" s="8"/>
      <c r="E2" s="170"/>
      <c r="F2" s="89"/>
      <c r="G2" s="146"/>
      <c r="H2" s="9"/>
      <c r="I2" s="158"/>
      <c r="J2" s="10"/>
      <c r="K2" s="158"/>
      <c r="L2" s="10"/>
    </row>
    <row r="3" spans="1:15" x14ac:dyDescent="0.2">
      <c r="A3" s="40"/>
      <c r="B3" s="41"/>
      <c r="C3" s="42"/>
      <c r="D3" s="42"/>
      <c r="E3" s="181"/>
      <c r="F3" s="42"/>
      <c r="G3" s="153"/>
      <c r="H3" s="43"/>
      <c r="I3" s="162"/>
      <c r="J3" s="44"/>
      <c r="K3" s="162"/>
      <c r="L3" s="44"/>
      <c r="M3" s="92">
        <v>1.04</v>
      </c>
    </row>
    <row r="4" spans="1:15" ht="45.75" customHeight="1" x14ac:dyDescent="0.2">
      <c r="A4" s="608" t="s">
        <v>1</v>
      </c>
      <c r="B4" s="608"/>
      <c r="C4" s="608" t="s">
        <v>2</v>
      </c>
      <c r="D4" s="608" t="s">
        <v>3</v>
      </c>
      <c r="E4" s="385"/>
      <c r="F4" s="610" t="s">
        <v>4</v>
      </c>
      <c r="G4" s="611"/>
      <c r="H4" s="611"/>
      <c r="I4" s="611"/>
      <c r="J4" s="611"/>
      <c r="K4" s="611"/>
      <c r="L4" s="612"/>
      <c r="M4" s="608" t="s">
        <v>5</v>
      </c>
    </row>
    <row r="5" spans="1:15" ht="13.5" customHeight="1" x14ac:dyDescent="0.2">
      <c r="A5" s="609" t="s">
        <v>6</v>
      </c>
      <c r="B5" s="608" t="s">
        <v>7</v>
      </c>
      <c r="C5" s="608"/>
      <c r="D5" s="608"/>
      <c r="E5" s="385"/>
      <c r="F5" s="613"/>
      <c r="G5" s="614"/>
      <c r="H5" s="614"/>
      <c r="I5" s="614"/>
      <c r="J5" s="614"/>
      <c r="K5" s="614"/>
      <c r="L5" s="615"/>
      <c r="M5" s="608"/>
    </row>
    <row r="6" spans="1:15" ht="21.75" customHeight="1" x14ac:dyDescent="0.2">
      <c r="A6" s="609"/>
      <c r="B6" s="608"/>
      <c r="C6" s="608"/>
      <c r="D6" s="608"/>
      <c r="E6" s="385" t="s">
        <v>247</v>
      </c>
      <c r="F6" s="386" t="s">
        <v>8</v>
      </c>
      <c r="G6" s="387" t="s">
        <v>248</v>
      </c>
      <c r="H6" s="388" t="s">
        <v>9</v>
      </c>
      <c r="I6" s="389" t="s">
        <v>249</v>
      </c>
      <c r="J6" s="390" t="s">
        <v>10</v>
      </c>
      <c r="K6" s="389" t="s">
        <v>250</v>
      </c>
      <c r="L6" s="390" t="s">
        <v>11</v>
      </c>
      <c r="M6" s="608"/>
    </row>
    <row r="7" spans="1:15" ht="23.25" customHeight="1" x14ac:dyDescent="0.2">
      <c r="A7" s="369" t="s">
        <v>227</v>
      </c>
      <c r="B7" s="545" t="s">
        <v>226</v>
      </c>
      <c r="C7" s="545"/>
      <c r="D7" s="545"/>
      <c r="E7" s="545"/>
      <c r="F7" s="545"/>
      <c r="G7" s="545"/>
      <c r="H7" s="545"/>
      <c r="I7" s="545"/>
      <c r="J7" s="545"/>
      <c r="K7" s="545"/>
      <c r="L7" s="545"/>
      <c r="M7" s="545"/>
    </row>
    <row r="8" spans="1:15" ht="23.25" customHeight="1" x14ac:dyDescent="0.2">
      <c r="A8" s="370" t="s">
        <v>12</v>
      </c>
      <c r="B8" s="533" t="s">
        <v>13</v>
      </c>
      <c r="C8" s="533"/>
      <c r="D8" s="533"/>
      <c r="E8" s="533"/>
      <c r="F8" s="533"/>
      <c r="G8" s="533"/>
      <c r="H8" s="533"/>
      <c r="I8" s="533"/>
      <c r="J8" s="533"/>
      <c r="K8" s="533"/>
      <c r="L8" s="533"/>
      <c r="M8" s="533"/>
      <c r="O8" s="3">
        <v>1.0640000000000001</v>
      </c>
    </row>
    <row r="9" spans="1:15" ht="34.5" customHeight="1" x14ac:dyDescent="0.2">
      <c r="A9" s="391" t="s">
        <v>38</v>
      </c>
      <c r="B9" s="392" t="s">
        <v>39</v>
      </c>
      <c r="C9" s="373" t="s">
        <v>52</v>
      </c>
      <c r="D9" s="373" t="s">
        <v>213</v>
      </c>
      <c r="E9" s="374">
        <v>17</v>
      </c>
      <c r="F9" s="375">
        <f>E9*1.0397</f>
        <v>17.674900000000001</v>
      </c>
      <c r="G9" s="376">
        <v>15.236000000000001</v>
      </c>
      <c r="H9" s="377">
        <f>G9*1.0397</f>
        <v>15.840869200000002</v>
      </c>
      <c r="I9" s="376">
        <v>15.215200000000001</v>
      </c>
      <c r="J9" s="340">
        <f>I9*1.0397</f>
        <v>15.819243440000003</v>
      </c>
      <c r="K9" s="376">
        <v>16.057600000000001</v>
      </c>
      <c r="L9" s="339"/>
      <c r="M9" s="373" t="s">
        <v>53</v>
      </c>
    </row>
    <row r="10" spans="1:15" ht="33.75" customHeight="1" x14ac:dyDescent="0.2">
      <c r="A10" s="534" t="s">
        <v>41</v>
      </c>
      <c r="B10" s="536" t="s">
        <v>42</v>
      </c>
      <c r="C10" s="373" t="s">
        <v>52</v>
      </c>
      <c r="D10" s="373" t="s">
        <v>213</v>
      </c>
      <c r="E10" s="374">
        <v>17</v>
      </c>
      <c r="F10" s="375">
        <f t="shared" ref="F10:F20" si="0">E10*1.0397</f>
        <v>17.674900000000001</v>
      </c>
      <c r="G10" s="376">
        <v>15.236000000000001</v>
      </c>
      <c r="H10" s="377">
        <f t="shared" ref="H10:H12" si="1">G10*1.0397</f>
        <v>15.840869200000002</v>
      </c>
      <c r="I10" s="376">
        <v>15.215200000000001</v>
      </c>
      <c r="J10" s="393">
        <f t="shared" ref="J10:J17" si="2">I10*1.0397</f>
        <v>15.819243440000003</v>
      </c>
      <c r="K10" s="376">
        <v>16.057600000000001</v>
      </c>
      <c r="L10" s="339"/>
      <c r="M10" s="538" t="s">
        <v>53</v>
      </c>
    </row>
    <row r="11" spans="1:15" s="98" customFormat="1" ht="33" customHeight="1" x14ac:dyDescent="0.2">
      <c r="A11" s="535"/>
      <c r="B11" s="537"/>
      <c r="C11" s="373" t="s">
        <v>54</v>
      </c>
      <c r="D11" s="373" t="s">
        <v>137</v>
      </c>
      <c r="E11" s="374"/>
      <c r="F11" s="375"/>
      <c r="G11" s="376">
        <v>12.167999999999999</v>
      </c>
      <c r="H11" s="377">
        <f t="shared" si="1"/>
        <v>12.6510696</v>
      </c>
      <c r="I11" s="376"/>
      <c r="J11" s="393"/>
      <c r="K11" s="376"/>
      <c r="L11" s="339"/>
      <c r="M11" s="539"/>
    </row>
    <row r="12" spans="1:15" ht="34.5" customHeight="1" x14ac:dyDescent="0.2">
      <c r="A12" s="606" t="s">
        <v>26</v>
      </c>
      <c r="B12" s="607" t="s">
        <v>51</v>
      </c>
      <c r="C12" s="373" t="s">
        <v>236</v>
      </c>
      <c r="D12" s="373" t="s">
        <v>212</v>
      </c>
      <c r="E12" s="374">
        <v>17</v>
      </c>
      <c r="F12" s="375">
        <f t="shared" si="0"/>
        <v>17.674900000000001</v>
      </c>
      <c r="G12" s="376">
        <v>15.236000000000001</v>
      </c>
      <c r="H12" s="377">
        <f t="shared" si="1"/>
        <v>15.840869200000002</v>
      </c>
      <c r="I12" s="376">
        <v>15.215200000000001</v>
      </c>
      <c r="J12" s="393">
        <f t="shared" si="2"/>
        <v>15.819243440000003</v>
      </c>
      <c r="K12" s="376">
        <v>16.057600000000001</v>
      </c>
      <c r="L12" s="339"/>
      <c r="M12" s="373" t="s">
        <v>53</v>
      </c>
    </row>
    <row r="13" spans="1:15" ht="47.25" x14ac:dyDescent="0.2">
      <c r="A13" s="606"/>
      <c r="B13" s="607"/>
      <c r="C13" s="373" t="s">
        <v>237</v>
      </c>
      <c r="D13" s="373" t="s">
        <v>137</v>
      </c>
      <c r="E13" s="374"/>
      <c r="F13" s="375"/>
      <c r="G13" s="376"/>
      <c r="H13" s="377"/>
      <c r="I13" s="376">
        <v>15.215200000000001</v>
      </c>
      <c r="J13" s="393">
        <f>I13*1.0397</f>
        <v>15.819243440000003</v>
      </c>
      <c r="K13" s="376">
        <v>16.057600000000001</v>
      </c>
      <c r="L13" s="339">
        <f>K13*1.0397</f>
        <v>16.695086720000003</v>
      </c>
      <c r="M13" s="373" t="s">
        <v>53</v>
      </c>
    </row>
    <row r="14" spans="1:15" ht="33.75" customHeight="1" x14ac:dyDescent="0.2">
      <c r="A14" s="606"/>
      <c r="B14" s="607"/>
      <c r="C14" s="373" t="s">
        <v>54</v>
      </c>
      <c r="D14" s="373" t="s">
        <v>137</v>
      </c>
      <c r="E14" s="374">
        <v>13.55</v>
      </c>
      <c r="F14" s="375">
        <f t="shared" si="0"/>
        <v>14.087935000000002</v>
      </c>
      <c r="G14" s="376">
        <v>12.167999999999999</v>
      </c>
      <c r="H14" s="377">
        <f>G14*1.0397</f>
        <v>12.6510696</v>
      </c>
      <c r="I14" s="376">
        <v>12.167999999999999</v>
      </c>
      <c r="J14" s="393">
        <f t="shared" si="2"/>
        <v>12.6510696</v>
      </c>
      <c r="K14" s="376">
        <v>12.843999999999999</v>
      </c>
      <c r="L14" s="394">
        <f>K14*1.0397</f>
        <v>13.353906800000001</v>
      </c>
      <c r="M14" s="373" t="s">
        <v>53</v>
      </c>
    </row>
    <row r="15" spans="1:15" ht="36.75" customHeight="1" x14ac:dyDescent="0.2">
      <c r="A15" s="606" t="s">
        <v>32</v>
      </c>
      <c r="B15" s="607" t="s">
        <v>33</v>
      </c>
      <c r="C15" s="373" t="s">
        <v>236</v>
      </c>
      <c r="D15" s="373" t="s">
        <v>212</v>
      </c>
      <c r="E15" s="374">
        <v>17</v>
      </c>
      <c r="F15" s="375">
        <f t="shared" si="0"/>
        <v>17.674900000000001</v>
      </c>
      <c r="G15" s="376">
        <v>15.236000000000001</v>
      </c>
      <c r="H15" s="377">
        <f t="shared" ref="H15" si="3">G15*1.0397</f>
        <v>15.840869200000002</v>
      </c>
      <c r="I15" s="376">
        <v>15.215200000000001</v>
      </c>
      <c r="J15" s="393">
        <f t="shared" si="2"/>
        <v>15.819243440000003</v>
      </c>
      <c r="K15" s="376">
        <v>16.057600000000001</v>
      </c>
      <c r="L15" s="394"/>
      <c r="M15" s="373" t="s">
        <v>53</v>
      </c>
    </row>
    <row r="16" spans="1:15" ht="47.25" x14ac:dyDescent="0.2">
      <c r="A16" s="606"/>
      <c r="B16" s="607"/>
      <c r="C16" s="373" t="s">
        <v>237</v>
      </c>
      <c r="D16" s="373" t="s">
        <v>137</v>
      </c>
      <c r="E16" s="374"/>
      <c r="F16" s="375"/>
      <c r="G16" s="376"/>
      <c r="H16" s="377"/>
      <c r="I16" s="376">
        <v>15.215200000000001</v>
      </c>
      <c r="J16" s="393">
        <f t="shared" si="2"/>
        <v>15.819243440000003</v>
      </c>
      <c r="K16" s="376">
        <v>16.057600000000001</v>
      </c>
      <c r="L16" s="394">
        <f t="shared" ref="L16" si="4">K16*1.0397</f>
        <v>16.695086720000003</v>
      </c>
      <c r="M16" s="373" t="s">
        <v>53</v>
      </c>
    </row>
    <row r="17" spans="1:13" ht="34.5" customHeight="1" x14ac:dyDescent="0.2">
      <c r="A17" s="606"/>
      <c r="B17" s="607"/>
      <c r="C17" s="373" t="s">
        <v>54</v>
      </c>
      <c r="D17" s="373" t="s">
        <v>137</v>
      </c>
      <c r="E17" s="374"/>
      <c r="F17" s="375"/>
      <c r="G17" s="376">
        <v>12.167999999999999</v>
      </c>
      <c r="H17" s="377">
        <f>G17*1.0397</f>
        <v>12.6510696</v>
      </c>
      <c r="I17" s="376">
        <v>12.167999999999999</v>
      </c>
      <c r="J17" s="393">
        <f t="shared" si="2"/>
        <v>12.6510696</v>
      </c>
      <c r="K17" s="376">
        <v>12.843999999999999</v>
      </c>
      <c r="L17" s="394">
        <f>K17*1.0397</f>
        <v>13.353906800000001</v>
      </c>
      <c r="M17" s="373" t="s">
        <v>53</v>
      </c>
    </row>
    <row r="18" spans="1:13" ht="43.5" customHeight="1" x14ac:dyDescent="0.2">
      <c r="A18" s="606" t="s">
        <v>23</v>
      </c>
      <c r="B18" s="606" t="s">
        <v>55</v>
      </c>
      <c r="C18" s="373" t="s">
        <v>236</v>
      </c>
      <c r="D18" s="373" t="s">
        <v>212</v>
      </c>
      <c r="E18" s="374">
        <v>17</v>
      </c>
      <c r="F18" s="375">
        <f t="shared" si="0"/>
        <v>17.674900000000001</v>
      </c>
      <c r="G18" s="376">
        <v>15.236000000000001</v>
      </c>
      <c r="H18" s="377">
        <f t="shared" ref="H18:H19" si="5">G18*1.0397</f>
        <v>15.840869200000002</v>
      </c>
      <c r="I18" s="376">
        <v>15.215200000000001</v>
      </c>
      <c r="J18" s="393">
        <f>I18*1.0397</f>
        <v>15.819243440000003</v>
      </c>
      <c r="K18" s="376">
        <v>16.057600000000001</v>
      </c>
      <c r="L18" s="394"/>
      <c r="M18" s="373" t="s">
        <v>53</v>
      </c>
    </row>
    <row r="19" spans="1:13" ht="47.25" x14ac:dyDescent="0.2">
      <c r="A19" s="606"/>
      <c r="B19" s="606"/>
      <c r="C19" s="373" t="s">
        <v>237</v>
      </c>
      <c r="D19" s="373" t="s">
        <v>137</v>
      </c>
      <c r="E19" s="374"/>
      <c r="F19" s="375"/>
      <c r="G19" s="376">
        <v>15.236000000000001</v>
      </c>
      <c r="H19" s="377">
        <f t="shared" si="5"/>
        <v>15.840869200000002</v>
      </c>
      <c r="I19" s="376">
        <v>15.215200000000001</v>
      </c>
      <c r="J19" s="393">
        <f>I19*1.0397</f>
        <v>15.819243440000003</v>
      </c>
      <c r="K19" s="376">
        <v>16.057600000000001</v>
      </c>
      <c r="L19" s="394">
        <f>K19*1.0397</f>
        <v>16.695086720000003</v>
      </c>
      <c r="M19" s="373" t="s">
        <v>53</v>
      </c>
    </row>
    <row r="20" spans="1:13" ht="38.25" customHeight="1" x14ac:dyDescent="0.2">
      <c r="A20" s="606"/>
      <c r="B20" s="606"/>
      <c r="C20" s="373" t="s">
        <v>54</v>
      </c>
      <c r="D20" s="373" t="s">
        <v>137</v>
      </c>
      <c r="E20" s="374">
        <v>13.55</v>
      </c>
      <c r="F20" s="375">
        <f t="shared" si="0"/>
        <v>14.087935000000002</v>
      </c>
      <c r="G20" s="376">
        <v>12.167999999999999</v>
      </c>
      <c r="H20" s="377">
        <f>G20*1.0397</f>
        <v>12.6510696</v>
      </c>
      <c r="I20" s="376">
        <v>12.167999999999999</v>
      </c>
      <c r="J20" s="393">
        <f>I20*1.0397</f>
        <v>12.6510696</v>
      </c>
      <c r="K20" s="376">
        <v>12.843999999999999</v>
      </c>
      <c r="L20" s="394">
        <f t="shared" ref="L20" si="6">K20*1.0397</f>
        <v>13.353906800000001</v>
      </c>
      <c r="M20" s="373" t="s">
        <v>53</v>
      </c>
    </row>
    <row r="21" spans="1:13" ht="23.25" customHeight="1" x14ac:dyDescent="0.2">
      <c r="A21" s="370" t="s">
        <v>15</v>
      </c>
      <c r="B21" s="533" t="s">
        <v>16</v>
      </c>
      <c r="C21" s="533"/>
      <c r="D21" s="533"/>
      <c r="E21" s="533"/>
      <c r="F21" s="533"/>
      <c r="G21" s="533"/>
      <c r="H21" s="533"/>
      <c r="I21" s="533"/>
      <c r="J21" s="533"/>
      <c r="K21" s="533"/>
      <c r="L21" s="533"/>
      <c r="M21" s="533"/>
    </row>
    <row r="22" spans="1:13" s="97" customFormat="1" ht="41.25" customHeight="1" x14ac:dyDescent="0.2">
      <c r="A22" s="391" t="s">
        <v>38</v>
      </c>
      <c r="B22" s="392" t="s">
        <v>39</v>
      </c>
      <c r="C22" s="373" t="s">
        <v>52</v>
      </c>
      <c r="D22" s="373" t="s">
        <v>216</v>
      </c>
      <c r="E22" s="382"/>
      <c r="F22" s="373"/>
      <c r="G22" s="376">
        <v>15.236000000000001</v>
      </c>
      <c r="H22" s="377">
        <f>G22*1.0397</f>
        <v>15.840869200000002</v>
      </c>
      <c r="I22" s="374">
        <v>15.215200000000001</v>
      </c>
      <c r="J22" s="375"/>
      <c r="K22" s="374"/>
      <c r="L22" s="375"/>
      <c r="M22" s="373" t="s">
        <v>53</v>
      </c>
    </row>
    <row r="23" spans="1:13" s="97" customFormat="1" ht="42.75" customHeight="1" x14ac:dyDescent="0.2">
      <c r="A23" s="606" t="s">
        <v>41</v>
      </c>
      <c r="B23" s="607" t="s">
        <v>42</v>
      </c>
      <c r="C23" s="373" t="s">
        <v>52</v>
      </c>
      <c r="D23" s="373" t="s">
        <v>216</v>
      </c>
      <c r="E23" s="382">
        <v>17</v>
      </c>
      <c r="F23" s="375">
        <f>E23*1.0397</f>
        <v>17.674900000000001</v>
      </c>
      <c r="G23" s="376">
        <v>15.236000000000001</v>
      </c>
      <c r="H23" s="377">
        <f>G23*1.0397</f>
        <v>15.840869200000002</v>
      </c>
      <c r="I23" s="374">
        <v>15.215200000000001</v>
      </c>
      <c r="J23" s="375"/>
      <c r="K23" s="374"/>
      <c r="L23" s="375"/>
      <c r="M23" s="373" t="s">
        <v>53</v>
      </c>
    </row>
    <row r="24" spans="1:13" s="97" customFormat="1" ht="40.5" customHeight="1" x14ac:dyDescent="0.2">
      <c r="A24" s="606"/>
      <c r="B24" s="607"/>
      <c r="C24" s="373" t="s">
        <v>54</v>
      </c>
      <c r="D24" s="373" t="s">
        <v>213</v>
      </c>
      <c r="E24" s="382">
        <v>13.55</v>
      </c>
      <c r="F24" s="375">
        <f>E24*1.0397</f>
        <v>14.087935000000002</v>
      </c>
      <c r="G24" s="376">
        <v>12.167999999999999</v>
      </c>
      <c r="H24" s="377">
        <f t="shared" ref="H24:H27" si="7">G24*1.0397</f>
        <v>12.6510696</v>
      </c>
      <c r="I24" s="376">
        <v>12.167999999999999</v>
      </c>
      <c r="J24" s="375">
        <f>I24*1.0397</f>
        <v>12.6510696</v>
      </c>
      <c r="K24" s="374">
        <v>12.843999999999999</v>
      </c>
      <c r="L24" s="375"/>
      <c r="M24" s="373" t="s">
        <v>53</v>
      </c>
    </row>
    <row r="25" spans="1:13" s="97" customFormat="1" ht="40.5" customHeight="1" x14ac:dyDescent="0.2">
      <c r="A25" s="534" t="s">
        <v>23</v>
      </c>
      <c r="B25" s="534" t="s">
        <v>55</v>
      </c>
      <c r="C25" s="373" t="s">
        <v>52</v>
      </c>
      <c r="D25" s="373" t="s">
        <v>216</v>
      </c>
      <c r="E25" s="382"/>
      <c r="F25" s="373"/>
      <c r="G25" s="376">
        <v>15.236000000000001</v>
      </c>
      <c r="H25" s="377">
        <f>G25*1.0397</f>
        <v>15.840869200000002</v>
      </c>
      <c r="I25" s="376"/>
      <c r="J25" s="375"/>
      <c r="K25" s="374"/>
      <c r="L25" s="375"/>
      <c r="M25" s="538" t="s">
        <v>53</v>
      </c>
    </row>
    <row r="26" spans="1:13" s="98" customFormat="1" ht="40.5" customHeight="1" x14ac:dyDescent="0.2">
      <c r="A26" s="616"/>
      <c r="B26" s="616"/>
      <c r="C26" s="373" t="s">
        <v>54</v>
      </c>
      <c r="D26" s="373" t="s">
        <v>217</v>
      </c>
      <c r="E26" s="382">
        <v>13.55</v>
      </c>
      <c r="F26" s="375">
        <f t="shared" ref="F26" si="8">E26*1.0397</f>
        <v>14.087935000000002</v>
      </c>
      <c r="G26" s="376">
        <v>12.167999999999999</v>
      </c>
      <c r="H26" s="377">
        <f>G26*1.0397</f>
        <v>12.6510696</v>
      </c>
      <c r="I26" s="376">
        <v>12.167999999999999</v>
      </c>
      <c r="J26" s="375">
        <f>I26*1.0397</f>
        <v>12.6510696</v>
      </c>
      <c r="K26" s="374"/>
      <c r="L26" s="375"/>
      <c r="M26" s="539"/>
    </row>
    <row r="27" spans="1:13" s="97" customFormat="1" ht="39.75" customHeight="1" x14ac:dyDescent="0.2">
      <c r="A27" s="606" t="s">
        <v>26</v>
      </c>
      <c r="B27" s="607" t="s">
        <v>51</v>
      </c>
      <c r="C27" s="373" t="s">
        <v>236</v>
      </c>
      <c r="D27" s="373" t="s">
        <v>234</v>
      </c>
      <c r="E27" s="382">
        <v>17</v>
      </c>
      <c r="F27" s="375">
        <f>E27*1.0397</f>
        <v>17.674900000000001</v>
      </c>
      <c r="G27" s="376">
        <v>15.236000000000001</v>
      </c>
      <c r="H27" s="377">
        <f t="shared" si="7"/>
        <v>15.840869200000002</v>
      </c>
      <c r="I27" s="374">
        <v>15.215200000000001</v>
      </c>
      <c r="J27" s="375"/>
      <c r="K27" s="374"/>
      <c r="L27" s="375"/>
      <c r="M27" s="538" t="s">
        <v>53</v>
      </c>
    </row>
    <row r="28" spans="1:13" s="97" customFormat="1" ht="47.25" x14ac:dyDescent="0.2">
      <c r="A28" s="606"/>
      <c r="B28" s="607"/>
      <c r="C28" s="373" t="s">
        <v>237</v>
      </c>
      <c r="D28" s="373" t="s">
        <v>217</v>
      </c>
      <c r="E28" s="382"/>
      <c r="F28" s="373"/>
      <c r="G28" s="376"/>
      <c r="H28" s="377"/>
      <c r="I28" s="374">
        <v>15.215200000000001</v>
      </c>
      <c r="J28" s="375">
        <f>I28*1.0397</f>
        <v>15.819243440000003</v>
      </c>
      <c r="K28" s="376">
        <v>15.329600000000001</v>
      </c>
      <c r="L28" s="375"/>
      <c r="M28" s="605"/>
    </row>
    <row r="29" spans="1:13" s="97" customFormat="1" ht="39" customHeight="1" x14ac:dyDescent="0.2">
      <c r="A29" s="606"/>
      <c r="B29" s="607"/>
      <c r="C29" s="373" t="s">
        <v>54</v>
      </c>
      <c r="D29" s="373" t="s">
        <v>217</v>
      </c>
      <c r="E29" s="382">
        <v>13.55</v>
      </c>
      <c r="F29" s="375">
        <f>E29*1.0397</f>
        <v>14.087935000000002</v>
      </c>
      <c r="G29" s="376">
        <v>12.167999999999999</v>
      </c>
      <c r="H29" s="377">
        <f>G29*1.0397</f>
        <v>12.6510696</v>
      </c>
      <c r="I29" s="376">
        <v>12.167999999999999</v>
      </c>
      <c r="J29" s="375">
        <f t="shared" ref="J29:J32" si="9">I29*1.0397</f>
        <v>12.6510696</v>
      </c>
      <c r="K29" s="376">
        <v>12.2616</v>
      </c>
      <c r="L29" s="375"/>
      <c r="M29" s="539"/>
    </row>
    <row r="30" spans="1:13" s="97" customFormat="1" ht="39" customHeight="1" x14ac:dyDescent="0.2">
      <c r="A30" s="606" t="s">
        <v>32</v>
      </c>
      <c r="B30" s="607" t="s">
        <v>33</v>
      </c>
      <c r="C30" s="373" t="s">
        <v>236</v>
      </c>
      <c r="D30" s="373" t="s">
        <v>234</v>
      </c>
      <c r="E30" s="382"/>
      <c r="F30" s="373"/>
      <c r="G30" s="376">
        <v>15.236000000000001</v>
      </c>
      <c r="H30" s="377">
        <f t="shared" ref="H30:H32" si="10">G30*1.0397</f>
        <v>15.840869200000002</v>
      </c>
      <c r="I30" s="374">
        <v>15.215200000000001</v>
      </c>
      <c r="J30" s="375"/>
      <c r="K30" s="374"/>
      <c r="L30" s="375"/>
      <c r="M30" s="414" t="s">
        <v>53</v>
      </c>
    </row>
    <row r="31" spans="1:13" s="97" customFormat="1" ht="45" customHeight="1" x14ac:dyDescent="0.2">
      <c r="A31" s="606"/>
      <c r="B31" s="607"/>
      <c r="C31" s="373" t="s">
        <v>237</v>
      </c>
      <c r="D31" s="373" t="s">
        <v>217</v>
      </c>
      <c r="E31" s="382"/>
      <c r="F31" s="373"/>
      <c r="G31" s="376"/>
      <c r="H31" s="377"/>
      <c r="I31" s="374">
        <v>15.215200000000001</v>
      </c>
      <c r="J31" s="375">
        <f>I31*1.0397</f>
        <v>15.819243440000003</v>
      </c>
      <c r="K31" s="376">
        <v>15.329600000000001</v>
      </c>
      <c r="L31" s="375"/>
      <c r="M31" s="414" t="s">
        <v>53</v>
      </c>
    </row>
    <row r="32" spans="1:13" s="97" customFormat="1" ht="39" customHeight="1" x14ac:dyDescent="0.2">
      <c r="A32" s="606"/>
      <c r="B32" s="607"/>
      <c r="C32" s="373" t="s">
        <v>54</v>
      </c>
      <c r="D32" s="373" t="s">
        <v>217</v>
      </c>
      <c r="E32" s="382"/>
      <c r="F32" s="373"/>
      <c r="G32" s="376">
        <v>12.167999999999999</v>
      </c>
      <c r="H32" s="377">
        <f t="shared" si="10"/>
        <v>12.6510696</v>
      </c>
      <c r="I32" s="376">
        <v>12.167999999999999</v>
      </c>
      <c r="J32" s="375">
        <f t="shared" si="9"/>
        <v>12.6510696</v>
      </c>
      <c r="K32" s="374">
        <v>12.2616</v>
      </c>
      <c r="L32" s="415"/>
      <c r="M32" s="414" t="s">
        <v>53</v>
      </c>
    </row>
    <row r="33" spans="1:14" s="97" customFormat="1" x14ac:dyDescent="0.2">
      <c r="A33" s="101"/>
      <c r="B33" s="102"/>
      <c r="C33" s="102"/>
      <c r="D33" s="102"/>
      <c r="E33" s="236"/>
      <c r="F33" s="102"/>
      <c r="G33" s="236"/>
      <c r="H33" s="102"/>
      <c r="I33" s="236"/>
      <c r="J33" s="102"/>
      <c r="K33" s="236"/>
      <c r="L33" s="102"/>
      <c r="M33" s="102"/>
      <c r="N33" s="103"/>
    </row>
    <row r="34" spans="1:14" s="97" customFormat="1" x14ac:dyDescent="0.2">
      <c r="A34" s="101"/>
      <c r="B34" s="102"/>
      <c r="C34" s="102"/>
      <c r="D34" s="102"/>
      <c r="E34" s="236"/>
      <c r="F34" s="102"/>
      <c r="G34" s="236"/>
      <c r="H34" s="102"/>
      <c r="I34" s="236"/>
      <c r="J34" s="102"/>
      <c r="K34" s="236"/>
      <c r="L34" s="102"/>
      <c r="M34" s="102"/>
      <c r="N34" s="103"/>
    </row>
    <row r="35" spans="1:14" s="97" customFormat="1" x14ac:dyDescent="0.2">
      <c r="A35" s="101"/>
      <c r="B35" s="102"/>
      <c r="C35" s="102"/>
      <c r="D35" s="102"/>
      <c r="E35" s="236"/>
      <c r="F35" s="102"/>
      <c r="G35" s="236"/>
      <c r="H35" s="102"/>
      <c r="I35" s="236"/>
      <c r="J35" s="102"/>
      <c r="K35" s="236"/>
      <c r="L35" s="102"/>
      <c r="M35" s="102"/>
      <c r="N35" s="103"/>
    </row>
    <row r="36" spans="1:14" x14ac:dyDescent="0.2">
      <c r="A36" s="104"/>
      <c r="B36" s="105"/>
      <c r="C36" s="103"/>
      <c r="D36" s="103"/>
      <c r="E36" s="237"/>
      <c r="F36" s="103"/>
      <c r="G36" s="238"/>
      <c r="H36" s="106"/>
      <c r="I36" s="239"/>
      <c r="J36" s="107"/>
      <c r="K36" s="239"/>
      <c r="L36" s="107"/>
      <c r="M36" s="103"/>
      <c r="N36" s="103"/>
    </row>
    <row r="37" spans="1:14" x14ac:dyDescent="0.2">
      <c r="A37" s="104"/>
      <c r="B37" s="105"/>
      <c r="C37" s="103"/>
      <c r="D37" s="103"/>
      <c r="E37" s="237"/>
      <c r="F37" s="103"/>
      <c r="G37" s="238"/>
      <c r="H37" s="106"/>
      <c r="I37" s="239"/>
      <c r="J37" s="107"/>
      <c r="K37" s="239"/>
      <c r="L37" s="107"/>
      <c r="M37" s="103"/>
      <c r="N37" s="103"/>
    </row>
    <row r="38" spans="1:14" x14ac:dyDescent="0.2">
      <c r="L38" s="107"/>
    </row>
    <row r="39" spans="1:14" x14ac:dyDescent="0.2">
      <c r="L39" s="107"/>
    </row>
    <row r="40" spans="1:14" x14ac:dyDescent="0.2">
      <c r="L40" s="107"/>
    </row>
    <row r="41" spans="1:14" x14ac:dyDescent="0.2">
      <c r="L41" s="107"/>
    </row>
    <row r="42" spans="1:14" x14ac:dyDescent="0.2">
      <c r="L42" s="107"/>
    </row>
    <row r="43" spans="1:14" x14ac:dyDescent="0.2">
      <c r="L43" s="107"/>
    </row>
    <row r="44" spans="1:14" x14ac:dyDescent="0.2">
      <c r="L44" s="107"/>
    </row>
    <row r="45" spans="1:14" x14ac:dyDescent="0.2">
      <c r="L45" s="107"/>
    </row>
    <row r="46" spans="1:14" x14ac:dyDescent="0.2">
      <c r="L46" s="107"/>
    </row>
    <row r="47" spans="1:14" x14ac:dyDescent="0.2">
      <c r="L47" s="107"/>
    </row>
    <row r="48" spans="1:14" x14ac:dyDescent="0.2">
      <c r="L48" s="107"/>
    </row>
    <row r="49" spans="12:12" x14ac:dyDescent="0.2">
      <c r="L49" s="107"/>
    </row>
    <row r="50" spans="12:12" x14ac:dyDescent="0.2">
      <c r="L50" s="107"/>
    </row>
    <row r="51" spans="12:12" x14ac:dyDescent="0.2">
      <c r="L51" s="107"/>
    </row>
    <row r="52" spans="12:12" x14ac:dyDescent="0.2">
      <c r="L52" s="107"/>
    </row>
    <row r="53" spans="12:12" x14ac:dyDescent="0.2">
      <c r="L53" s="107"/>
    </row>
    <row r="54" spans="12:12" x14ac:dyDescent="0.2">
      <c r="L54" s="107"/>
    </row>
    <row r="55" spans="12:12" x14ac:dyDescent="0.2">
      <c r="L55" s="107"/>
    </row>
    <row r="56" spans="12:12" x14ac:dyDescent="0.2">
      <c r="L56" s="107"/>
    </row>
    <row r="57" spans="12:12" x14ac:dyDescent="0.2">
      <c r="L57" s="107"/>
    </row>
    <row r="58" spans="12:12" x14ac:dyDescent="0.2">
      <c r="L58" s="107"/>
    </row>
    <row r="59" spans="12:12" x14ac:dyDescent="0.2">
      <c r="L59" s="107"/>
    </row>
    <row r="60" spans="12:12" x14ac:dyDescent="0.2">
      <c r="L60" s="107"/>
    </row>
    <row r="61" spans="12:12" x14ac:dyDescent="0.2">
      <c r="L61" s="107"/>
    </row>
    <row r="62" spans="12:12" x14ac:dyDescent="0.2">
      <c r="L62" s="107"/>
    </row>
    <row r="63" spans="12:12" x14ac:dyDescent="0.2">
      <c r="L63" s="107"/>
    </row>
    <row r="64" spans="12:12" x14ac:dyDescent="0.2">
      <c r="L64" s="107"/>
    </row>
    <row r="65" spans="12:12" x14ac:dyDescent="0.2">
      <c r="L65" s="107"/>
    </row>
    <row r="66" spans="12:12" x14ac:dyDescent="0.2">
      <c r="L66" s="107"/>
    </row>
    <row r="67" spans="12:12" x14ac:dyDescent="0.2">
      <c r="L67" s="107"/>
    </row>
    <row r="68" spans="12:12" x14ac:dyDescent="0.2">
      <c r="L68" s="107"/>
    </row>
    <row r="69" spans="12:12" x14ac:dyDescent="0.2">
      <c r="L69" s="107"/>
    </row>
    <row r="70" spans="12:12" x14ac:dyDescent="0.2">
      <c r="L70" s="107"/>
    </row>
    <row r="71" spans="12:12" x14ac:dyDescent="0.2">
      <c r="L71" s="107"/>
    </row>
    <row r="72" spans="12:12" x14ac:dyDescent="0.2">
      <c r="L72" s="107"/>
    </row>
    <row r="73" spans="12:12" x14ac:dyDescent="0.2">
      <c r="L73" s="107"/>
    </row>
    <row r="74" spans="12:12" x14ac:dyDescent="0.2">
      <c r="L74" s="107"/>
    </row>
    <row r="75" spans="12:12" x14ac:dyDescent="0.2">
      <c r="L75" s="107"/>
    </row>
    <row r="76" spans="12:12" x14ac:dyDescent="0.2">
      <c r="L76" s="107"/>
    </row>
    <row r="77" spans="12:12" x14ac:dyDescent="0.2">
      <c r="L77" s="107"/>
    </row>
    <row r="78" spans="12:12" x14ac:dyDescent="0.2">
      <c r="L78" s="107"/>
    </row>
    <row r="79" spans="12:12" x14ac:dyDescent="0.2">
      <c r="L79" s="107"/>
    </row>
    <row r="80" spans="12:12" x14ac:dyDescent="0.2">
      <c r="L80" s="107"/>
    </row>
    <row r="81" spans="12:12" x14ac:dyDescent="0.2">
      <c r="L81" s="107"/>
    </row>
    <row r="82" spans="12:12" x14ac:dyDescent="0.2">
      <c r="L82" s="107"/>
    </row>
    <row r="83" spans="12:12" x14ac:dyDescent="0.2">
      <c r="L83" s="107"/>
    </row>
    <row r="84" spans="12:12" x14ac:dyDescent="0.2">
      <c r="L84" s="107"/>
    </row>
    <row r="85" spans="12:12" x14ac:dyDescent="0.2">
      <c r="L85" s="107"/>
    </row>
    <row r="86" spans="12:12" x14ac:dyDescent="0.2">
      <c r="L86" s="107"/>
    </row>
    <row r="87" spans="12:12" x14ac:dyDescent="0.2">
      <c r="L87" s="107"/>
    </row>
    <row r="88" spans="12:12" x14ac:dyDescent="0.2">
      <c r="L88" s="107"/>
    </row>
    <row r="89" spans="12:12" x14ac:dyDescent="0.2">
      <c r="L89" s="107"/>
    </row>
    <row r="90" spans="12:12" x14ac:dyDescent="0.2">
      <c r="L90" s="107"/>
    </row>
    <row r="91" spans="12:12" x14ac:dyDescent="0.2">
      <c r="L91" s="107"/>
    </row>
    <row r="92" spans="12:12" x14ac:dyDescent="0.2">
      <c r="L92" s="107"/>
    </row>
    <row r="93" spans="12:12" x14ac:dyDescent="0.2">
      <c r="L93" s="107"/>
    </row>
    <row r="94" spans="12:12" x14ac:dyDescent="0.2">
      <c r="L94" s="107"/>
    </row>
    <row r="95" spans="12:12" x14ac:dyDescent="0.2">
      <c r="L95" s="107"/>
    </row>
    <row r="96" spans="12:12" x14ac:dyDescent="0.2">
      <c r="L96" s="107"/>
    </row>
    <row r="97" spans="12:12" x14ac:dyDescent="0.2">
      <c r="L97" s="107"/>
    </row>
    <row r="98" spans="12:12" x14ac:dyDescent="0.2">
      <c r="L98" s="107"/>
    </row>
    <row r="99" spans="12:12" x14ac:dyDescent="0.2">
      <c r="L99" s="107"/>
    </row>
    <row r="100" spans="12:12" x14ac:dyDescent="0.2">
      <c r="L100" s="107"/>
    </row>
    <row r="101" spans="12:12" x14ac:dyDescent="0.2">
      <c r="L101" s="107"/>
    </row>
    <row r="102" spans="12:12" x14ac:dyDescent="0.2">
      <c r="L102" s="107"/>
    </row>
    <row r="103" spans="12:12" x14ac:dyDescent="0.2">
      <c r="L103" s="107"/>
    </row>
    <row r="104" spans="12:12" x14ac:dyDescent="0.2">
      <c r="L104" s="107"/>
    </row>
    <row r="105" spans="12:12" x14ac:dyDescent="0.2">
      <c r="L105" s="107"/>
    </row>
    <row r="106" spans="12:12" x14ac:dyDescent="0.2">
      <c r="L106" s="107"/>
    </row>
    <row r="107" spans="12:12" x14ac:dyDescent="0.2">
      <c r="L107" s="107"/>
    </row>
    <row r="108" spans="12:12" x14ac:dyDescent="0.2">
      <c r="L108" s="107"/>
    </row>
    <row r="109" spans="12:12" x14ac:dyDescent="0.2">
      <c r="L109" s="107"/>
    </row>
    <row r="110" spans="12:12" x14ac:dyDescent="0.2">
      <c r="L110" s="107"/>
    </row>
    <row r="111" spans="12:12" x14ac:dyDescent="0.2">
      <c r="L111" s="107"/>
    </row>
    <row r="112" spans="12:12" x14ac:dyDescent="0.2">
      <c r="L112" s="107"/>
    </row>
    <row r="113" spans="12:12" x14ac:dyDescent="0.2">
      <c r="L113" s="107"/>
    </row>
    <row r="114" spans="12:12" x14ac:dyDescent="0.2">
      <c r="L114" s="107"/>
    </row>
    <row r="115" spans="12:12" x14ac:dyDescent="0.2">
      <c r="L115" s="107"/>
    </row>
    <row r="116" spans="12:12" x14ac:dyDescent="0.2">
      <c r="L116" s="107"/>
    </row>
    <row r="117" spans="12:12" x14ac:dyDescent="0.2">
      <c r="L117" s="107"/>
    </row>
    <row r="118" spans="12:12" x14ac:dyDescent="0.2">
      <c r="L118" s="107"/>
    </row>
    <row r="119" spans="12:12" x14ac:dyDescent="0.2">
      <c r="L119" s="107"/>
    </row>
    <row r="120" spans="12:12" x14ac:dyDescent="0.2">
      <c r="L120" s="107"/>
    </row>
    <row r="121" spans="12:12" x14ac:dyDescent="0.2">
      <c r="L121" s="107"/>
    </row>
    <row r="122" spans="12:12" x14ac:dyDescent="0.2">
      <c r="L122" s="107"/>
    </row>
    <row r="123" spans="12:12" x14ac:dyDescent="0.2">
      <c r="L123" s="107"/>
    </row>
    <row r="124" spans="12:12" x14ac:dyDescent="0.2">
      <c r="L124" s="107"/>
    </row>
    <row r="125" spans="12:12" x14ac:dyDescent="0.2">
      <c r="L125" s="107"/>
    </row>
    <row r="126" spans="12:12" x14ac:dyDescent="0.2">
      <c r="L126" s="107"/>
    </row>
    <row r="127" spans="12:12" x14ac:dyDescent="0.2">
      <c r="L127" s="107"/>
    </row>
    <row r="128" spans="12:12" x14ac:dyDescent="0.2">
      <c r="L128" s="107"/>
    </row>
    <row r="129" spans="12:12" x14ac:dyDescent="0.2">
      <c r="L129" s="107"/>
    </row>
    <row r="130" spans="12:12" x14ac:dyDescent="0.2">
      <c r="L130" s="107"/>
    </row>
    <row r="131" spans="12:12" x14ac:dyDescent="0.2">
      <c r="L131" s="107"/>
    </row>
    <row r="132" spans="12:12" x14ac:dyDescent="0.2">
      <c r="L132" s="107"/>
    </row>
    <row r="133" spans="12:12" x14ac:dyDescent="0.2">
      <c r="L133" s="107"/>
    </row>
    <row r="134" spans="12:12" x14ac:dyDescent="0.2">
      <c r="L134" s="107"/>
    </row>
    <row r="135" spans="12:12" x14ac:dyDescent="0.2">
      <c r="L135" s="107"/>
    </row>
    <row r="136" spans="12:12" x14ac:dyDescent="0.2">
      <c r="L136" s="107"/>
    </row>
    <row r="137" spans="12:12" x14ac:dyDescent="0.2">
      <c r="L137" s="107"/>
    </row>
    <row r="138" spans="12:12" x14ac:dyDescent="0.2">
      <c r="L138" s="107"/>
    </row>
    <row r="139" spans="12:12" x14ac:dyDescent="0.2">
      <c r="L139" s="107"/>
    </row>
    <row r="140" spans="12:12" x14ac:dyDescent="0.2">
      <c r="L140" s="107"/>
    </row>
    <row r="141" spans="12:12" x14ac:dyDescent="0.2">
      <c r="L141" s="107"/>
    </row>
    <row r="142" spans="12:12" x14ac:dyDescent="0.2">
      <c r="L142" s="107"/>
    </row>
    <row r="143" spans="12:12" x14ac:dyDescent="0.2">
      <c r="L143" s="107"/>
    </row>
    <row r="144" spans="12:12" x14ac:dyDescent="0.2">
      <c r="L144" s="107"/>
    </row>
    <row r="145" spans="12:12" x14ac:dyDescent="0.2">
      <c r="L145" s="107"/>
    </row>
    <row r="146" spans="12:12" x14ac:dyDescent="0.2">
      <c r="L146" s="107"/>
    </row>
    <row r="147" spans="12:12" x14ac:dyDescent="0.2">
      <c r="L147" s="107"/>
    </row>
    <row r="148" spans="12:12" x14ac:dyDescent="0.2">
      <c r="L148" s="107"/>
    </row>
    <row r="149" spans="12:12" x14ac:dyDescent="0.2">
      <c r="L149" s="107"/>
    </row>
    <row r="150" spans="12:12" x14ac:dyDescent="0.2">
      <c r="L150" s="107"/>
    </row>
    <row r="151" spans="12:12" x14ac:dyDescent="0.2">
      <c r="L151" s="107"/>
    </row>
    <row r="152" spans="12:12" x14ac:dyDescent="0.2">
      <c r="L152" s="107"/>
    </row>
    <row r="153" spans="12:12" x14ac:dyDescent="0.2">
      <c r="L153" s="107"/>
    </row>
    <row r="154" spans="12:12" x14ac:dyDescent="0.2">
      <c r="L154" s="107"/>
    </row>
    <row r="155" spans="12:12" x14ac:dyDescent="0.2">
      <c r="L155" s="107"/>
    </row>
    <row r="156" spans="12:12" x14ac:dyDescent="0.2">
      <c r="L156" s="107"/>
    </row>
    <row r="157" spans="12:12" x14ac:dyDescent="0.2">
      <c r="L157" s="107"/>
    </row>
    <row r="158" spans="12:12" x14ac:dyDescent="0.2">
      <c r="L158" s="107"/>
    </row>
    <row r="159" spans="12:12" x14ac:dyDescent="0.2">
      <c r="L159" s="107"/>
    </row>
    <row r="160" spans="12:12" x14ac:dyDescent="0.2">
      <c r="L160" s="107"/>
    </row>
    <row r="161" spans="12:12" x14ac:dyDescent="0.2">
      <c r="L161" s="107"/>
    </row>
    <row r="162" spans="12:12" x14ac:dyDescent="0.2">
      <c r="L162" s="107"/>
    </row>
    <row r="163" spans="12:12" x14ac:dyDescent="0.2">
      <c r="L163" s="107"/>
    </row>
    <row r="164" spans="12:12" x14ac:dyDescent="0.2">
      <c r="L164" s="107"/>
    </row>
    <row r="165" spans="12:12" x14ac:dyDescent="0.2">
      <c r="L165" s="107"/>
    </row>
    <row r="166" spans="12:12" x14ac:dyDescent="0.2">
      <c r="L166" s="107"/>
    </row>
    <row r="167" spans="12:12" x14ac:dyDescent="0.2">
      <c r="L167" s="107"/>
    </row>
    <row r="168" spans="12:12" x14ac:dyDescent="0.2">
      <c r="L168" s="107"/>
    </row>
    <row r="169" spans="12:12" x14ac:dyDescent="0.2">
      <c r="L169" s="107"/>
    </row>
    <row r="170" spans="12:12" x14ac:dyDescent="0.2">
      <c r="L170" s="107"/>
    </row>
    <row r="171" spans="12:12" x14ac:dyDescent="0.2">
      <c r="L171" s="107"/>
    </row>
    <row r="172" spans="12:12" x14ac:dyDescent="0.2">
      <c r="L172" s="107"/>
    </row>
    <row r="173" spans="12:12" x14ac:dyDescent="0.2">
      <c r="L173" s="107"/>
    </row>
    <row r="174" spans="12:12" x14ac:dyDescent="0.2">
      <c r="L174" s="107"/>
    </row>
    <row r="175" spans="12:12" x14ac:dyDescent="0.2">
      <c r="L175" s="107"/>
    </row>
    <row r="176" spans="12:12" x14ac:dyDescent="0.2">
      <c r="L176" s="107"/>
    </row>
    <row r="177" spans="12:12" x14ac:dyDescent="0.2">
      <c r="L177" s="107"/>
    </row>
    <row r="178" spans="12:12" x14ac:dyDescent="0.2">
      <c r="L178" s="107"/>
    </row>
    <row r="179" spans="12:12" x14ac:dyDescent="0.2">
      <c r="L179" s="107"/>
    </row>
    <row r="180" spans="12:12" x14ac:dyDescent="0.2">
      <c r="L180" s="107"/>
    </row>
    <row r="181" spans="12:12" x14ac:dyDescent="0.2">
      <c r="L181" s="107"/>
    </row>
    <row r="182" spans="12:12" x14ac:dyDescent="0.2">
      <c r="L182" s="107"/>
    </row>
    <row r="183" spans="12:12" x14ac:dyDescent="0.2">
      <c r="L183" s="107"/>
    </row>
    <row r="184" spans="12:12" x14ac:dyDescent="0.2">
      <c r="L184" s="107"/>
    </row>
    <row r="185" spans="12:12" x14ac:dyDescent="0.2">
      <c r="L185" s="107"/>
    </row>
    <row r="186" spans="12:12" x14ac:dyDescent="0.2">
      <c r="L186" s="107"/>
    </row>
    <row r="187" spans="12:12" x14ac:dyDescent="0.2">
      <c r="L187" s="107"/>
    </row>
    <row r="188" spans="12:12" x14ac:dyDescent="0.2">
      <c r="L188" s="107"/>
    </row>
    <row r="189" spans="12:12" x14ac:dyDescent="0.2">
      <c r="L189" s="107"/>
    </row>
    <row r="190" spans="12:12" x14ac:dyDescent="0.2">
      <c r="L190" s="107"/>
    </row>
    <row r="191" spans="12:12" x14ac:dyDescent="0.2">
      <c r="L191" s="107"/>
    </row>
    <row r="192" spans="12:12" x14ac:dyDescent="0.2">
      <c r="L192" s="107"/>
    </row>
    <row r="193" spans="12:12" x14ac:dyDescent="0.2">
      <c r="L193" s="107"/>
    </row>
    <row r="194" spans="12:12" x14ac:dyDescent="0.2">
      <c r="L194" s="107"/>
    </row>
    <row r="195" spans="12:12" x14ac:dyDescent="0.2">
      <c r="L195" s="107"/>
    </row>
    <row r="196" spans="12:12" x14ac:dyDescent="0.2">
      <c r="L196" s="107"/>
    </row>
    <row r="197" spans="12:12" x14ac:dyDescent="0.2">
      <c r="L197" s="107"/>
    </row>
    <row r="198" spans="12:12" x14ac:dyDescent="0.2">
      <c r="L198" s="107"/>
    </row>
    <row r="199" spans="12:12" x14ac:dyDescent="0.2">
      <c r="L199" s="107"/>
    </row>
    <row r="200" spans="12:12" x14ac:dyDescent="0.2">
      <c r="L200" s="107"/>
    </row>
    <row r="201" spans="12:12" x14ac:dyDescent="0.2">
      <c r="L201" s="107"/>
    </row>
    <row r="202" spans="12:12" x14ac:dyDescent="0.2">
      <c r="L202" s="107"/>
    </row>
    <row r="203" spans="12:12" x14ac:dyDescent="0.2">
      <c r="L203" s="107"/>
    </row>
    <row r="204" spans="12:12" x14ac:dyDescent="0.2">
      <c r="L204" s="107"/>
    </row>
    <row r="205" spans="12:12" x14ac:dyDescent="0.2">
      <c r="L205" s="107"/>
    </row>
    <row r="206" spans="12:12" x14ac:dyDescent="0.2">
      <c r="L206" s="107"/>
    </row>
    <row r="207" spans="12:12" x14ac:dyDescent="0.2">
      <c r="L207" s="107"/>
    </row>
    <row r="208" spans="12:12" x14ac:dyDescent="0.2">
      <c r="L208" s="107"/>
    </row>
    <row r="209" spans="1:12" ht="18.75" x14ac:dyDescent="0.2">
      <c r="A209" s="119"/>
      <c r="L209" s="107"/>
    </row>
    <row r="210" spans="1:12" x14ac:dyDescent="0.2">
      <c r="L210" s="107"/>
    </row>
    <row r="211" spans="1:12" x14ac:dyDescent="0.2">
      <c r="L211" s="107"/>
    </row>
    <row r="212" spans="1:12" x14ac:dyDescent="0.2">
      <c r="L212" s="107"/>
    </row>
    <row r="213" spans="1:12" x14ac:dyDescent="0.2">
      <c r="L213" s="107"/>
    </row>
    <row r="214" spans="1:12" ht="27.75" customHeight="1" x14ac:dyDescent="0.2">
      <c r="L214" s="107"/>
    </row>
    <row r="215" spans="1:12" ht="27.75" customHeight="1" x14ac:dyDescent="0.2">
      <c r="L215" s="107"/>
    </row>
    <row r="216" spans="1:12" ht="33.75" customHeight="1" x14ac:dyDescent="0.2">
      <c r="L216" s="107"/>
    </row>
    <row r="217" spans="1:12" ht="33.75" customHeight="1" x14ac:dyDescent="0.2">
      <c r="L217" s="107"/>
    </row>
    <row r="218" spans="1:12" ht="33.75" customHeight="1" x14ac:dyDescent="0.2">
      <c r="L218" s="107"/>
    </row>
    <row r="219" spans="1:12" ht="33.75" customHeight="1" x14ac:dyDescent="0.2">
      <c r="L219" s="107"/>
    </row>
    <row r="220" spans="1:12" ht="33.75" customHeight="1" x14ac:dyDescent="0.2">
      <c r="L220" s="107"/>
    </row>
    <row r="221" spans="1:12" ht="33.75" customHeight="1" x14ac:dyDescent="0.2">
      <c r="L221" s="107"/>
    </row>
    <row r="222" spans="1:12" ht="33.75" customHeight="1" x14ac:dyDescent="0.2">
      <c r="L222" s="107"/>
    </row>
    <row r="223" spans="1:12" ht="33.75" customHeight="1" x14ac:dyDescent="0.2">
      <c r="L223" s="107"/>
    </row>
    <row r="224" spans="1:12" ht="33.75" customHeight="1" x14ac:dyDescent="0.2">
      <c r="L224" s="107"/>
    </row>
    <row r="225" spans="12:12" ht="33.75" customHeight="1" x14ac:dyDescent="0.2">
      <c r="L225" s="107"/>
    </row>
    <row r="226" spans="12:12" ht="30" customHeight="1" x14ac:dyDescent="0.2">
      <c r="L226" s="107"/>
    </row>
    <row r="227" spans="12:12" ht="33.75" customHeight="1" x14ac:dyDescent="0.2">
      <c r="L227" s="107"/>
    </row>
    <row r="228" spans="12:12" ht="33.75" customHeight="1" x14ac:dyDescent="0.2">
      <c r="L228" s="107"/>
    </row>
    <row r="229" spans="12:12" ht="33.75" customHeight="1" x14ac:dyDescent="0.2">
      <c r="L229" s="107"/>
    </row>
    <row r="230" spans="12:12" ht="33.75" customHeight="1" x14ac:dyDescent="0.2">
      <c r="L230" s="107"/>
    </row>
    <row r="231" spans="12:12" ht="33.75" customHeight="1" x14ac:dyDescent="0.2">
      <c r="L231" s="107"/>
    </row>
    <row r="232" spans="12:12" ht="33.75" customHeight="1" x14ac:dyDescent="0.2">
      <c r="L232" s="107"/>
    </row>
    <row r="233" spans="12:12" ht="33.75" customHeight="1" x14ac:dyDescent="0.2">
      <c r="L233" s="107"/>
    </row>
    <row r="234" spans="12:12" ht="33.75" customHeight="1" x14ac:dyDescent="0.2">
      <c r="L234" s="107"/>
    </row>
    <row r="235" spans="12:12" ht="33.75" customHeight="1" x14ac:dyDescent="0.2">
      <c r="L235" s="107"/>
    </row>
    <row r="236" spans="12:12" ht="33.75" customHeight="1" x14ac:dyDescent="0.2">
      <c r="L236" s="107"/>
    </row>
    <row r="237" spans="12:12" ht="33.75" customHeight="1" x14ac:dyDescent="0.2">
      <c r="L237" s="107"/>
    </row>
    <row r="238" spans="12:12" ht="33.75" customHeight="1" x14ac:dyDescent="0.2">
      <c r="L238" s="107"/>
    </row>
    <row r="239" spans="12:12" ht="33.75" customHeight="1" x14ac:dyDescent="0.2">
      <c r="L239" s="107"/>
    </row>
    <row r="240" spans="12:12" ht="33.75" customHeight="1" x14ac:dyDescent="0.2">
      <c r="L240" s="107"/>
    </row>
    <row r="241" spans="12:12" ht="33.75" customHeight="1" x14ac:dyDescent="0.2">
      <c r="L241" s="107"/>
    </row>
    <row r="242" spans="12:12" ht="33.75" customHeight="1" x14ac:dyDescent="0.2">
      <c r="L242" s="107"/>
    </row>
    <row r="243" spans="12:12" ht="33.75" customHeight="1" x14ac:dyDescent="0.2">
      <c r="L243" s="107"/>
    </row>
    <row r="244" spans="12:12" ht="33.75" customHeight="1" x14ac:dyDescent="0.2">
      <c r="L244" s="107"/>
    </row>
    <row r="245" spans="12:12" x14ac:dyDescent="0.2">
      <c r="L245" s="107"/>
    </row>
    <row r="246" spans="12:12" x14ac:dyDescent="0.2">
      <c r="L246" s="107"/>
    </row>
    <row r="247" spans="12:12" x14ac:dyDescent="0.2">
      <c r="L247" s="107"/>
    </row>
    <row r="248" spans="12:12" x14ac:dyDescent="0.2">
      <c r="L248" s="107"/>
    </row>
    <row r="249" spans="12:12" x14ac:dyDescent="0.2">
      <c r="L249" s="107"/>
    </row>
    <row r="250" spans="12:12" x14ac:dyDescent="0.2">
      <c r="L250" s="107"/>
    </row>
    <row r="251" spans="12:12" x14ac:dyDescent="0.2">
      <c r="L251" s="107"/>
    </row>
    <row r="252" spans="12:12" x14ac:dyDescent="0.2">
      <c r="L252" s="107"/>
    </row>
    <row r="253" spans="12:12" x14ac:dyDescent="0.2">
      <c r="L253" s="107"/>
    </row>
    <row r="254" spans="12:12" x14ac:dyDescent="0.2">
      <c r="L254" s="107"/>
    </row>
    <row r="255" spans="12:12" x14ac:dyDescent="0.2">
      <c r="L255" s="107"/>
    </row>
    <row r="256" spans="12:12" x14ac:dyDescent="0.2">
      <c r="L256" s="107"/>
    </row>
    <row r="257" spans="12:12" x14ac:dyDescent="0.2">
      <c r="L257" s="107"/>
    </row>
    <row r="258" spans="12:12" x14ac:dyDescent="0.2">
      <c r="L258" s="107"/>
    </row>
    <row r="259" spans="12:12" x14ac:dyDescent="0.2">
      <c r="L259" s="107"/>
    </row>
    <row r="260" spans="12:12" x14ac:dyDescent="0.2">
      <c r="L260" s="107"/>
    </row>
    <row r="261" spans="12:12" x14ac:dyDescent="0.2">
      <c r="L261" s="107"/>
    </row>
    <row r="262" spans="12:12" x14ac:dyDescent="0.2">
      <c r="L262" s="107"/>
    </row>
    <row r="263" spans="12:12" x14ac:dyDescent="0.2">
      <c r="L263" s="107"/>
    </row>
    <row r="264" spans="12:12" x14ac:dyDescent="0.2">
      <c r="L264" s="107"/>
    </row>
    <row r="265" spans="12:12" x14ac:dyDescent="0.2">
      <c r="L265" s="107"/>
    </row>
    <row r="266" spans="12:12" x14ac:dyDescent="0.2">
      <c r="L266" s="107"/>
    </row>
    <row r="267" spans="12:12" x14ac:dyDescent="0.2">
      <c r="L267" s="107"/>
    </row>
    <row r="268" spans="12:12" x14ac:dyDescent="0.2">
      <c r="L268" s="107"/>
    </row>
    <row r="269" spans="12:12" x14ac:dyDescent="0.2">
      <c r="L269" s="107"/>
    </row>
    <row r="270" spans="12:12" x14ac:dyDescent="0.2">
      <c r="L270" s="107"/>
    </row>
    <row r="271" spans="12:12" x14ac:dyDescent="0.2">
      <c r="L271" s="107"/>
    </row>
    <row r="272" spans="12:12" x14ac:dyDescent="0.2">
      <c r="L272" s="107"/>
    </row>
    <row r="273" spans="12:12" x14ac:dyDescent="0.2">
      <c r="L273" s="107"/>
    </row>
    <row r="274" spans="12:12" x14ac:dyDescent="0.2">
      <c r="L274" s="107"/>
    </row>
    <row r="275" spans="12:12" x14ac:dyDescent="0.2">
      <c r="L275" s="107"/>
    </row>
    <row r="276" spans="12:12" x14ac:dyDescent="0.2">
      <c r="L276" s="107"/>
    </row>
    <row r="277" spans="12:12" x14ac:dyDescent="0.2">
      <c r="L277" s="107"/>
    </row>
    <row r="278" spans="12:12" x14ac:dyDescent="0.2">
      <c r="L278" s="107"/>
    </row>
    <row r="279" spans="12:12" x14ac:dyDescent="0.2">
      <c r="L279" s="107"/>
    </row>
    <row r="280" spans="12:12" x14ac:dyDescent="0.2">
      <c r="L280" s="107"/>
    </row>
    <row r="281" spans="12:12" x14ac:dyDescent="0.2">
      <c r="L281" s="107"/>
    </row>
    <row r="282" spans="12:12" x14ac:dyDescent="0.2">
      <c r="L282" s="107"/>
    </row>
    <row r="283" spans="12:12" x14ac:dyDescent="0.2">
      <c r="L283" s="107"/>
    </row>
    <row r="284" spans="12:12" x14ac:dyDescent="0.2">
      <c r="L284" s="107"/>
    </row>
    <row r="285" spans="12:12" x14ac:dyDescent="0.2">
      <c r="L285" s="107"/>
    </row>
    <row r="286" spans="12:12" x14ac:dyDescent="0.2">
      <c r="L286" s="107"/>
    </row>
    <row r="287" spans="12:12" x14ac:dyDescent="0.2">
      <c r="L287" s="107"/>
    </row>
    <row r="288" spans="12:12" x14ac:dyDescent="0.2">
      <c r="L288" s="107"/>
    </row>
    <row r="289" spans="12:12" x14ac:dyDescent="0.2">
      <c r="L289" s="107"/>
    </row>
    <row r="290" spans="12:12" x14ac:dyDescent="0.2">
      <c r="L290" s="107"/>
    </row>
    <row r="291" spans="12:12" x14ac:dyDescent="0.2">
      <c r="L291" s="107"/>
    </row>
    <row r="292" spans="12:12" x14ac:dyDescent="0.2">
      <c r="L292" s="107"/>
    </row>
    <row r="293" spans="12:12" x14ac:dyDescent="0.2">
      <c r="L293" s="107"/>
    </row>
    <row r="294" spans="12:12" x14ac:dyDescent="0.2">
      <c r="L294" s="107"/>
    </row>
    <row r="295" spans="12:12" x14ac:dyDescent="0.2">
      <c r="L295" s="107"/>
    </row>
    <row r="296" spans="12:12" x14ac:dyDescent="0.2">
      <c r="L296" s="107"/>
    </row>
    <row r="297" spans="12:12" x14ac:dyDescent="0.2">
      <c r="L297" s="107"/>
    </row>
    <row r="298" spans="12:12" x14ac:dyDescent="0.2">
      <c r="L298" s="107"/>
    </row>
    <row r="299" spans="12:12" x14ac:dyDescent="0.2">
      <c r="L299" s="107"/>
    </row>
    <row r="300" spans="12:12" x14ac:dyDescent="0.2">
      <c r="L300" s="107"/>
    </row>
    <row r="301" spans="12:12" x14ac:dyDescent="0.2">
      <c r="L301" s="107"/>
    </row>
    <row r="302" spans="12:12" x14ac:dyDescent="0.2">
      <c r="L302" s="107"/>
    </row>
    <row r="303" spans="12:12" x14ac:dyDescent="0.2">
      <c r="L303" s="107"/>
    </row>
    <row r="304" spans="12:12" x14ac:dyDescent="0.2">
      <c r="L304" s="107"/>
    </row>
    <row r="305" spans="12:12" x14ac:dyDescent="0.2">
      <c r="L305" s="107"/>
    </row>
    <row r="306" spans="12:12" x14ac:dyDescent="0.2">
      <c r="L306" s="107"/>
    </row>
    <row r="307" spans="12:12" x14ac:dyDescent="0.2">
      <c r="L307" s="107"/>
    </row>
    <row r="308" spans="12:12" x14ac:dyDescent="0.2">
      <c r="L308" s="107"/>
    </row>
    <row r="309" spans="12:12" x14ac:dyDescent="0.2">
      <c r="L309" s="107"/>
    </row>
    <row r="310" spans="12:12" x14ac:dyDescent="0.2">
      <c r="L310" s="107"/>
    </row>
    <row r="311" spans="12:12" x14ac:dyDescent="0.2">
      <c r="L311" s="107"/>
    </row>
    <row r="312" spans="12:12" x14ac:dyDescent="0.2">
      <c r="L312" s="107"/>
    </row>
    <row r="313" spans="12:12" x14ac:dyDescent="0.2">
      <c r="L313" s="107"/>
    </row>
    <row r="314" spans="12:12" x14ac:dyDescent="0.2">
      <c r="L314" s="107"/>
    </row>
    <row r="315" spans="12:12" x14ac:dyDescent="0.2">
      <c r="L315" s="107"/>
    </row>
    <row r="316" spans="12:12" x14ac:dyDescent="0.2">
      <c r="L316" s="107"/>
    </row>
    <row r="317" spans="12:12" x14ac:dyDescent="0.2">
      <c r="L317" s="107"/>
    </row>
    <row r="318" spans="12:12" x14ac:dyDescent="0.2">
      <c r="L318" s="107"/>
    </row>
    <row r="319" spans="12:12" x14ac:dyDescent="0.2">
      <c r="L319" s="107"/>
    </row>
    <row r="320" spans="12:12" x14ac:dyDescent="0.2">
      <c r="L320" s="107"/>
    </row>
    <row r="321" spans="12:12" x14ac:dyDescent="0.2">
      <c r="L321" s="107"/>
    </row>
    <row r="322" spans="12:12" x14ac:dyDescent="0.2">
      <c r="L322" s="107"/>
    </row>
    <row r="323" spans="12:12" x14ac:dyDescent="0.2">
      <c r="L323" s="107"/>
    </row>
    <row r="324" spans="12:12" x14ac:dyDescent="0.2">
      <c r="L324" s="107"/>
    </row>
    <row r="325" spans="12:12" x14ac:dyDescent="0.2">
      <c r="L325" s="107"/>
    </row>
    <row r="326" spans="12:12" x14ac:dyDescent="0.2">
      <c r="L326" s="107"/>
    </row>
    <row r="327" spans="12:12" x14ac:dyDescent="0.2">
      <c r="L327" s="107"/>
    </row>
    <row r="328" spans="12:12" x14ac:dyDescent="0.2">
      <c r="L328" s="107"/>
    </row>
    <row r="329" spans="12:12" x14ac:dyDescent="0.2">
      <c r="L329" s="107"/>
    </row>
    <row r="330" spans="12:12" x14ac:dyDescent="0.2">
      <c r="L330" s="107"/>
    </row>
    <row r="331" spans="12:12" x14ac:dyDescent="0.2">
      <c r="L331" s="107"/>
    </row>
    <row r="332" spans="12:12" x14ac:dyDescent="0.2">
      <c r="L332" s="107"/>
    </row>
    <row r="333" spans="12:12" x14ac:dyDescent="0.2">
      <c r="L333" s="107"/>
    </row>
    <row r="334" spans="12:12" x14ac:dyDescent="0.2">
      <c r="L334" s="107"/>
    </row>
    <row r="335" spans="12:12" x14ac:dyDescent="0.2">
      <c r="L335" s="107"/>
    </row>
    <row r="336" spans="12:12" x14ac:dyDescent="0.2">
      <c r="L336" s="107"/>
    </row>
    <row r="337" spans="12:12" x14ac:dyDescent="0.2">
      <c r="L337" s="107"/>
    </row>
    <row r="338" spans="12:12" x14ac:dyDescent="0.2">
      <c r="L338" s="107"/>
    </row>
    <row r="339" spans="12:12" x14ac:dyDescent="0.2">
      <c r="L339" s="107"/>
    </row>
    <row r="340" spans="12:12" x14ac:dyDescent="0.2">
      <c r="L340" s="107"/>
    </row>
    <row r="341" spans="12:12" x14ac:dyDescent="0.2">
      <c r="L341" s="107"/>
    </row>
    <row r="342" spans="12:12" x14ac:dyDescent="0.2">
      <c r="L342" s="107"/>
    </row>
    <row r="343" spans="12:12" x14ac:dyDescent="0.2">
      <c r="L343" s="107"/>
    </row>
    <row r="344" spans="12:12" x14ac:dyDescent="0.2">
      <c r="L344" s="107"/>
    </row>
    <row r="345" spans="12:12" x14ac:dyDescent="0.2">
      <c r="L345" s="107"/>
    </row>
    <row r="346" spans="12:12" x14ac:dyDescent="0.2">
      <c r="L346" s="107"/>
    </row>
    <row r="347" spans="12:12" x14ac:dyDescent="0.2">
      <c r="L347" s="107"/>
    </row>
    <row r="348" spans="12:12" x14ac:dyDescent="0.2">
      <c r="L348" s="107"/>
    </row>
    <row r="349" spans="12:12" x14ac:dyDescent="0.2">
      <c r="L349" s="107"/>
    </row>
    <row r="350" spans="12:12" x14ac:dyDescent="0.2">
      <c r="L350" s="107"/>
    </row>
    <row r="351" spans="12:12" x14ac:dyDescent="0.2">
      <c r="L351" s="107"/>
    </row>
    <row r="352" spans="12:12" x14ac:dyDescent="0.2">
      <c r="L352" s="107"/>
    </row>
    <row r="353" spans="12:12" x14ac:dyDescent="0.2">
      <c r="L353" s="107"/>
    </row>
    <row r="354" spans="12:12" x14ac:dyDescent="0.2">
      <c r="L354" s="107"/>
    </row>
    <row r="355" spans="12:12" x14ac:dyDescent="0.2">
      <c r="L355" s="107"/>
    </row>
    <row r="356" spans="12:12" x14ac:dyDescent="0.2">
      <c r="L356" s="107"/>
    </row>
    <row r="357" spans="12:12" x14ac:dyDescent="0.2">
      <c r="L357" s="107"/>
    </row>
    <row r="358" spans="12:12" x14ac:dyDescent="0.2">
      <c r="L358" s="107"/>
    </row>
    <row r="359" spans="12:12" x14ac:dyDescent="0.2">
      <c r="L359" s="107"/>
    </row>
    <row r="360" spans="12:12" x14ac:dyDescent="0.2">
      <c r="L360" s="107"/>
    </row>
    <row r="361" spans="12:12" x14ac:dyDescent="0.2">
      <c r="L361" s="107"/>
    </row>
    <row r="362" spans="12:12" x14ac:dyDescent="0.2">
      <c r="L362" s="107"/>
    </row>
    <row r="363" spans="12:12" x14ac:dyDescent="0.2">
      <c r="L363" s="107"/>
    </row>
    <row r="364" spans="12:12" x14ac:dyDescent="0.2">
      <c r="L364" s="107"/>
    </row>
    <row r="365" spans="12:12" x14ac:dyDescent="0.2">
      <c r="L365" s="107"/>
    </row>
    <row r="366" spans="12:12" x14ac:dyDescent="0.2">
      <c r="L366" s="107"/>
    </row>
    <row r="367" spans="12:12" x14ac:dyDescent="0.2">
      <c r="L367" s="107"/>
    </row>
    <row r="368" spans="12:12" x14ac:dyDescent="0.2">
      <c r="L368" s="107"/>
    </row>
    <row r="369" spans="12:12" x14ac:dyDescent="0.2">
      <c r="L369" s="107"/>
    </row>
    <row r="370" spans="12:12" x14ac:dyDescent="0.2">
      <c r="L370" s="107"/>
    </row>
    <row r="371" spans="12:12" x14ac:dyDescent="0.2">
      <c r="L371" s="107"/>
    </row>
    <row r="372" spans="12:12" x14ac:dyDescent="0.2">
      <c r="L372" s="107"/>
    </row>
    <row r="373" spans="12:12" x14ac:dyDescent="0.2">
      <c r="L373" s="107"/>
    </row>
    <row r="374" spans="12:12" x14ac:dyDescent="0.2">
      <c r="L374" s="107"/>
    </row>
    <row r="375" spans="12:12" x14ac:dyDescent="0.2">
      <c r="L375" s="107"/>
    </row>
    <row r="376" spans="12:12" x14ac:dyDescent="0.2">
      <c r="L376" s="107"/>
    </row>
    <row r="377" spans="12:12" x14ac:dyDescent="0.2">
      <c r="L377" s="107"/>
    </row>
    <row r="378" spans="12:12" x14ac:dyDescent="0.2">
      <c r="L378" s="107"/>
    </row>
    <row r="379" spans="12:12" x14ac:dyDescent="0.2">
      <c r="L379" s="107"/>
    </row>
    <row r="380" spans="12:12" x14ac:dyDescent="0.2">
      <c r="L380" s="107"/>
    </row>
    <row r="381" spans="12:12" x14ac:dyDescent="0.2">
      <c r="L381" s="107"/>
    </row>
    <row r="382" spans="12:12" x14ac:dyDescent="0.2">
      <c r="L382" s="107"/>
    </row>
    <row r="383" spans="12:12" x14ac:dyDescent="0.2">
      <c r="L383" s="107"/>
    </row>
    <row r="384" spans="12:12" x14ac:dyDescent="0.2">
      <c r="L384" s="107"/>
    </row>
    <row r="385" spans="12:12" x14ac:dyDescent="0.2">
      <c r="L385" s="107"/>
    </row>
    <row r="386" spans="12:12" x14ac:dyDescent="0.2">
      <c r="L386" s="107"/>
    </row>
    <row r="387" spans="12:12" x14ac:dyDescent="0.2">
      <c r="L387" s="107"/>
    </row>
    <row r="388" spans="12:12" x14ac:dyDescent="0.2">
      <c r="L388" s="107"/>
    </row>
    <row r="389" spans="12:12" x14ac:dyDescent="0.2">
      <c r="L389" s="107"/>
    </row>
    <row r="390" spans="12:12" x14ac:dyDescent="0.2">
      <c r="L390" s="107"/>
    </row>
    <row r="391" spans="12:12" x14ac:dyDescent="0.2">
      <c r="L391" s="107"/>
    </row>
    <row r="392" spans="12:12" x14ac:dyDescent="0.2">
      <c r="L392" s="107"/>
    </row>
    <row r="393" spans="12:12" x14ac:dyDescent="0.2">
      <c r="L393" s="107"/>
    </row>
    <row r="394" spans="12:12" x14ac:dyDescent="0.2">
      <c r="L394" s="107"/>
    </row>
    <row r="395" spans="12:12" x14ac:dyDescent="0.2">
      <c r="L395" s="107"/>
    </row>
    <row r="396" spans="12:12" x14ac:dyDescent="0.2">
      <c r="L396" s="107"/>
    </row>
    <row r="397" spans="12:12" x14ac:dyDescent="0.2">
      <c r="L397" s="107"/>
    </row>
    <row r="398" spans="12:12" x14ac:dyDescent="0.2">
      <c r="L398" s="107"/>
    </row>
    <row r="399" spans="12:12" x14ac:dyDescent="0.2">
      <c r="L399" s="107"/>
    </row>
    <row r="400" spans="12:12" x14ac:dyDescent="0.2">
      <c r="L400" s="107"/>
    </row>
    <row r="401" spans="12:12" x14ac:dyDescent="0.2">
      <c r="L401" s="107"/>
    </row>
    <row r="402" spans="12:12" x14ac:dyDescent="0.2">
      <c r="L402" s="107"/>
    </row>
    <row r="403" spans="12:12" x14ac:dyDescent="0.2">
      <c r="L403" s="107"/>
    </row>
    <row r="404" spans="12:12" x14ac:dyDescent="0.2">
      <c r="L404" s="107"/>
    </row>
    <row r="405" spans="12:12" x14ac:dyDescent="0.2">
      <c r="L405" s="107"/>
    </row>
    <row r="406" spans="12:12" x14ac:dyDescent="0.2">
      <c r="L406" s="107"/>
    </row>
    <row r="407" spans="12:12" x14ac:dyDescent="0.2">
      <c r="L407" s="107"/>
    </row>
    <row r="408" spans="12:12" x14ac:dyDescent="0.2">
      <c r="L408" s="107"/>
    </row>
    <row r="409" spans="12:12" x14ac:dyDescent="0.2">
      <c r="L409" s="107"/>
    </row>
    <row r="410" spans="12:12" x14ac:dyDescent="0.2">
      <c r="L410" s="107"/>
    </row>
    <row r="411" spans="12:12" x14ac:dyDescent="0.2">
      <c r="L411" s="107"/>
    </row>
    <row r="412" spans="12:12" x14ac:dyDescent="0.2">
      <c r="L412" s="107"/>
    </row>
    <row r="413" spans="12:12" x14ac:dyDescent="0.2">
      <c r="L413" s="107"/>
    </row>
    <row r="414" spans="12:12" x14ac:dyDescent="0.2">
      <c r="L414" s="107"/>
    </row>
    <row r="415" spans="12:12" x14ac:dyDescent="0.2">
      <c r="L415" s="107"/>
    </row>
    <row r="416" spans="12:12" x14ac:dyDescent="0.2">
      <c r="L416" s="107"/>
    </row>
    <row r="417" spans="12:12" x14ac:dyDescent="0.2">
      <c r="L417" s="107"/>
    </row>
    <row r="418" spans="12:12" x14ac:dyDescent="0.2">
      <c r="L418" s="107"/>
    </row>
    <row r="419" spans="12:12" x14ac:dyDescent="0.2">
      <c r="L419" s="107"/>
    </row>
    <row r="420" spans="12:12" x14ac:dyDescent="0.2">
      <c r="L420" s="107"/>
    </row>
    <row r="421" spans="12:12" x14ac:dyDescent="0.2">
      <c r="L421" s="107"/>
    </row>
    <row r="422" spans="12:12" x14ac:dyDescent="0.2">
      <c r="L422" s="107"/>
    </row>
    <row r="423" spans="12:12" x14ac:dyDescent="0.2">
      <c r="L423" s="107"/>
    </row>
    <row r="424" spans="12:12" x14ac:dyDescent="0.2">
      <c r="L424" s="107"/>
    </row>
    <row r="425" spans="12:12" x14ac:dyDescent="0.2">
      <c r="L425" s="107"/>
    </row>
    <row r="426" spans="12:12" x14ac:dyDescent="0.2">
      <c r="L426" s="107"/>
    </row>
    <row r="427" spans="12:12" x14ac:dyDescent="0.2">
      <c r="L427" s="107"/>
    </row>
    <row r="428" spans="12:12" x14ac:dyDescent="0.2">
      <c r="L428" s="107"/>
    </row>
    <row r="429" spans="12:12" x14ac:dyDescent="0.2">
      <c r="L429" s="107"/>
    </row>
    <row r="430" spans="12:12" x14ac:dyDescent="0.2">
      <c r="L430" s="107"/>
    </row>
    <row r="431" spans="12:12" x14ac:dyDescent="0.2">
      <c r="L431" s="107"/>
    </row>
    <row r="432" spans="12:12" x14ac:dyDescent="0.2">
      <c r="L432" s="107"/>
    </row>
    <row r="433" spans="12:12" x14ac:dyDescent="0.2">
      <c r="L433" s="107"/>
    </row>
    <row r="434" spans="12:12" x14ac:dyDescent="0.2">
      <c r="L434" s="107"/>
    </row>
    <row r="435" spans="12:12" x14ac:dyDescent="0.2">
      <c r="L435" s="107"/>
    </row>
    <row r="436" spans="12:12" x14ac:dyDescent="0.2">
      <c r="L436" s="107"/>
    </row>
    <row r="437" spans="12:12" x14ac:dyDescent="0.2">
      <c r="L437" s="107"/>
    </row>
    <row r="438" spans="12:12" x14ac:dyDescent="0.2">
      <c r="L438" s="107"/>
    </row>
    <row r="439" spans="12:12" x14ac:dyDescent="0.2">
      <c r="L439" s="107"/>
    </row>
    <row r="440" spans="12:12" x14ac:dyDescent="0.2">
      <c r="L440" s="107"/>
    </row>
    <row r="441" spans="12:12" x14ac:dyDescent="0.2">
      <c r="L441" s="107"/>
    </row>
    <row r="442" spans="12:12" x14ac:dyDescent="0.2">
      <c r="L442" s="107"/>
    </row>
    <row r="443" spans="12:12" x14ac:dyDescent="0.2">
      <c r="L443" s="107"/>
    </row>
    <row r="444" spans="12:12" x14ac:dyDescent="0.2">
      <c r="L444" s="107"/>
    </row>
    <row r="445" spans="12:12" x14ac:dyDescent="0.2">
      <c r="L445" s="107"/>
    </row>
    <row r="446" spans="12:12" x14ac:dyDescent="0.2">
      <c r="L446" s="107"/>
    </row>
    <row r="447" spans="12:12" x14ac:dyDescent="0.2">
      <c r="L447" s="107"/>
    </row>
    <row r="448" spans="12:12" x14ac:dyDescent="0.2">
      <c r="L448" s="107"/>
    </row>
    <row r="449" spans="12:12" x14ac:dyDescent="0.2">
      <c r="L449" s="107"/>
    </row>
    <row r="450" spans="12:12" x14ac:dyDescent="0.2">
      <c r="L450" s="107"/>
    </row>
    <row r="451" spans="12:12" x14ac:dyDescent="0.2">
      <c r="L451" s="107"/>
    </row>
    <row r="452" spans="12:12" x14ac:dyDescent="0.2">
      <c r="L452" s="107"/>
    </row>
    <row r="453" spans="12:12" x14ac:dyDescent="0.2">
      <c r="L453" s="107"/>
    </row>
    <row r="454" spans="12:12" x14ac:dyDescent="0.2">
      <c r="L454" s="107"/>
    </row>
    <row r="455" spans="12:12" x14ac:dyDescent="0.2">
      <c r="L455" s="107"/>
    </row>
    <row r="456" spans="12:12" x14ac:dyDescent="0.2">
      <c r="L456" s="107"/>
    </row>
    <row r="457" spans="12:12" x14ac:dyDescent="0.2">
      <c r="L457" s="107"/>
    </row>
    <row r="458" spans="12:12" x14ac:dyDescent="0.2">
      <c r="L458" s="107"/>
    </row>
    <row r="459" spans="12:12" x14ac:dyDescent="0.2">
      <c r="L459" s="107"/>
    </row>
    <row r="460" spans="12:12" x14ac:dyDescent="0.2">
      <c r="L460" s="107"/>
    </row>
    <row r="461" spans="12:12" x14ac:dyDescent="0.2">
      <c r="L461" s="107"/>
    </row>
    <row r="462" spans="12:12" x14ac:dyDescent="0.2">
      <c r="L462" s="107"/>
    </row>
    <row r="463" spans="12:12" x14ac:dyDescent="0.2">
      <c r="L463" s="107"/>
    </row>
    <row r="464" spans="12:12" x14ac:dyDescent="0.2">
      <c r="L464" s="107"/>
    </row>
    <row r="465" spans="12:12" x14ac:dyDescent="0.2">
      <c r="L465" s="107"/>
    </row>
    <row r="466" spans="12:12" x14ac:dyDescent="0.2">
      <c r="L466" s="107"/>
    </row>
    <row r="467" spans="12:12" x14ac:dyDescent="0.2">
      <c r="L467" s="107"/>
    </row>
    <row r="468" spans="12:12" x14ac:dyDescent="0.2">
      <c r="L468" s="107"/>
    </row>
    <row r="469" spans="12:12" x14ac:dyDescent="0.2">
      <c r="L469" s="107"/>
    </row>
    <row r="470" spans="12:12" x14ac:dyDescent="0.2">
      <c r="L470" s="107"/>
    </row>
    <row r="471" spans="12:12" x14ac:dyDescent="0.2">
      <c r="L471" s="107"/>
    </row>
    <row r="472" spans="12:12" x14ac:dyDescent="0.2">
      <c r="L472" s="107"/>
    </row>
    <row r="473" spans="12:12" x14ac:dyDescent="0.2">
      <c r="L473" s="107"/>
    </row>
    <row r="474" spans="12:12" x14ac:dyDescent="0.2">
      <c r="L474" s="107"/>
    </row>
    <row r="475" spans="12:12" x14ac:dyDescent="0.2">
      <c r="L475" s="107"/>
    </row>
    <row r="476" spans="12:12" x14ac:dyDescent="0.2">
      <c r="L476" s="107"/>
    </row>
    <row r="477" spans="12:12" x14ac:dyDescent="0.2">
      <c r="L477" s="107"/>
    </row>
    <row r="478" spans="12:12" x14ac:dyDescent="0.2">
      <c r="L478" s="107"/>
    </row>
    <row r="479" spans="12:12" x14ac:dyDescent="0.2">
      <c r="L479" s="107"/>
    </row>
    <row r="480" spans="12:12" x14ac:dyDescent="0.2">
      <c r="L480" s="107"/>
    </row>
    <row r="481" spans="12:12" x14ac:dyDescent="0.2">
      <c r="L481" s="107"/>
    </row>
    <row r="482" spans="12:12" x14ac:dyDescent="0.2">
      <c r="L482" s="107"/>
    </row>
    <row r="483" spans="12:12" x14ac:dyDescent="0.2">
      <c r="L483" s="107"/>
    </row>
    <row r="484" spans="12:12" x14ac:dyDescent="0.2">
      <c r="L484" s="107"/>
    </row>
    <row r="485" spans="12:12" x14ac:dyDescent="0.2">
      <c r="L485" s="107"/>
    </row>
    <row r="486" spans="12:12" x14ac:dyDescent="0.2">
      <c r="L486" s="107"/>
    </row>
    <row r="487" spans="12:12" x14ac:dyDescent="0.2">
      <c r="L487" s="107"/>
    </row>
    <row r="488" spans="12:12" x14ac:dyDescent="0.2">
      <c r="L488" s="107"/>
    </row>
    <row r="489" spans="12:12" x14ac:dyDescent="0.2">
      <c r="L489" s="107"/>
    </row>
    <row r="490" spans="12:12" x14ac:dyDescent="0.2">
      <c r="L490" s="107"/>
    </row>
    <row r="491" spans="12:12" x14ac:dyDescent="0.2">
      <c r="L491" s="107"/>
    </row>
    <row r="492" spans="12:12" x14ac:dyDescent="0.2">
      <c r="L492" s="107"/>
    </row>
    <row r="493" spans="12:12" x14ac:dyDescent="0.2">
      <c r="L493" s="107"/>
    </row>
    <row r="494" spans="12:12" x14ac:dyDescent="0.2">
      <c r="L494" s="107"/>
    </row>
    <row r="495" spans="12:12" x14ac:dyDescent="0.2">
      <c r="L495" s="107"/>
    </row>
    <row r="496" spans="12:12" x14ac:dyDescent="0.2">
      <c r="L496" s="107"/>
    </row>
    <row r="497" spans="12:12" x14ac:dyDescent="0.2">
      <c r="L497" s="107"/>
    </row>
    <row r="498" spans="12:12" x14ac:dyDescent="0.2">
      <c r="L498" s="107"/>
    </row>
    <row r="499" spans="12:12" x14ac:dyDescent="0.2">
      <c r="L499" s="107"/>
    </row>
    <row r="500" spans="12:12" x14ac:dyDescent="0.2">
      <c r="L500" s="107"/>
    </row>
    <row r="501" spans="12:12" x14ac:dyDescent="0.2">
      <c r="L501" s="107"/>
    </row>
    <row r="502" spans="12:12" x14ac:dyDescent="0.2">
      <c r="L502" s="107"/>
    </row>
    <row r="503" spans="12:12" x14ac:dyDescent="0.2">
      <c r="L503" s="107"/>
    </row>
    <row r="504" spans="12:12" x14ac:dyDescent="0.2">
      <c r="L504" s="107"/>
    </row>
    <row r="505" spans="12:12" x14ac:dyDescent="0.2">
      <c r="L505" s="107"/>
    </row>
    <row r="506" spans="12:12" x14ac:dyDescent="0.2">
      <c r="L506" s="107"/>
    </row>
    <row r="507" spans="12:12" x14ac:dyDescent="0.2">
      <c r="L507" s="107"/>
    </row>
    <row r="508" spans="12:12" x14ac:dyDescent="0.2">
      <c r="L508" s="107"/>
    </row>
    <row r="509" spans="12:12" x14ac:dyDescent="0.2">
      <c r="L509" s="107"/>
    </row>
    <row r="510" spans="12:12" x14ac:dyDescent="0.2">
      <c r="L510" s="107"/>
    </row>
    <row r="511" spans="12:12" x14ac:dyDescent="0.2">
      <c r="L511" s="107"/>
    </row>
    <row r="512" spans="12:12" x14ac:dyDescent="0.2">
      <c r="L512" s="107"/>
    </row>
    <row r="513" spans="12:12" x14ac:dyDescent="0.2">
      <c r="L513" s="107"/>
    </row>
    <row r="514" spans="12:12" x14ac:dyDescent="0.2">
      <c r="L514" s="107"/>
    </row>
    <row r="515" spans="12:12" x14ac:dyDescent="0.2">
      <c r="L515" s="107"/>
    </row>
    <row r="516" spans="12:12" x14ac:dyDescent="0.2">
      <c r="L516" s="107"/>
    </row>
    <row r="517" spans="12:12" x14ac:dyDescent="0.2">
      <c r="L517" s="107"/>
    </row>
    <row r="518" spans="12:12" x14ac:dyDescent="0.2">
      <c r="L518" s="107"/>
    </row>
    <row r="519" spans="12:12" x14ac:dyDescent="0.2">
      <c r="L519" s="107"/>
    </row>
    <row r="520" spans="12:12" x14ac:dyDescent="0.2">
      <c r="L520" s="107"/>
    </row>
    <row r="521" spans="12:12" x14ac:dyDescent="0.2">
      <c r="L521" s="107"/>
    </row>
    <row r="522" spans="12:12" x14ac:dyDescent="0.2">
      <c r="L522" s="107"/>
    </row>
    <row r="523" spans="12:12" x14ac:dyDescent="0.2">
      <c r="L523" s="107"/>
    </row>
    <row r="524" spans="12:12" x14ac:dyDescent="0.2">
      <c r="L524" s="107"/>
    </row>
    <row r="525" spans="12:12" x14ac:dyDescent="0.2">
      <c r="L525" s="107"/>
    </row>
    <row r="526" spans="12:12" x14ac:dyDescent="0.2">
      <c r="L526" s="107"/>
    </row>
    <row r="527" spans="12:12" x14ac:dyDescent="0.2">
      <c r="L527" s="107"/>
    </row>
    <row r="528" spans="12:12" x14ac:dyDescent="0.2">
      <c r="L528" s="107"/>
    </row>
    <row r="529" spans="12:12" x14ac:dyDescent="0.2">
      <c r="L529" s="107"/>
    </row>
    <row r="530" spans="12:12" x14ac:dyDescent="0.2">
      <c r="L530" s="107"/>
    </row>
    <row r="531" spans="12:12" x14ac:dyDescent="0.2">
      <c r="L531" s="107"/>
    </row>
    <row r="532" spans="12:12" x14ac:dyDescent="0.2">
      <c r="L532" s="107"/>
    </row>
    <row r="533" spans="12:12" x14ac:dyDescent="0.2">
      <c r="L533" s="107"/>
    </row>
    <row r="534" spans="12:12" x14ac:dyDescent="0.2">
      <c r="L534" s="107"/>
    </row>
    <row r="535" spans="12:12" x14ac:dyDescent="0.2">
      <c r="L535" s="107"/>
    </row>
    <row r="536" spans="12:12" x14ac:dyDescent="0.2">
      <c r="L536" s="107"/>
    </row>
    <row r="537" spans="12:12" x14ac:dyDescent="0.2">
      <c r="L537" s="107"/>
    </row>
    <row r="538" spans="12:12" x14ac:dyDescent="0.2">
      <c r="L538" s="107"/>
    </row>
    <row r="539" spans="12:12" x14ac:dyDescent="0.2">
      <c r="L539" s="107"/>
    </row>
    <row r="540" spans="12:12" x14ac:dyDescent="0.2">
      <c r="L540" s="107"/>
    </row>
    <row r="541" spans="12:12" x14ac:dyDescent="0.2">
      <c r="L541" s="107"/>
    </row>
    <row r="542" spans="12:12" x14ac:dyDescent="0.2">
      <c r="L542" s="107"/>
    </row>
    <row r="543" spans="12:12" x14ac:dyDescent="0.2">
      <c r="L543" s="107"/>
    </row>
    <row r="544" spans="12:12" x14ac:dyDescent="0.2">
      <c r="L544" s="107"/>
    </row>
    <row r="545" spans="12:12" x14ac:dyDescent="0.2">
      <c r="L545" s="107"/>
    </row>
    <row r="546" spans="12:12" x14ac:dyDescent="0.2">
      <c r="L546" s="107"/>
    </row>
    <row r="547" spans="12:12" x14ac:dyDescent="0.2">
      <c r="L547" s="107"/>
    </row>
    <row r="548" spans="12:12" x14ac:dyDescent="0.2">
      <c r="L548" s="107"/>
    </row>
    <row r="549" spans="12:12" x14ac:dyDescent="0.2">
      <c r="L549" s="107"/>
    </row>
    <row r="550" spans="12:12" x14ac:dyDescent="0.2">
      <c r="L550" s="107"/>
    </row>
    <row r="551" spans="12:12" x14ac:dyDescent="0.2">
      <c r="L551" s="107"/>
    </row>
    <row r="552" spans="12:12" x14ac:dyDescent="0.2">
      <c r="L552" s="107"/>
    </row>
    <row r="553" spans="12:12" x14ac:dyDescent="0.2">
      <c r="L553" s="107"/>
    </row>
    <row r="554" spans="12:12" x14ac:dyDescent="0.2">
      <c r="L554" s="107"/>
    </row>
    <row r="555" spans="12:12" x14ac:dyDescent="0.2">
      <c r="L555" s="107"/>
    </row>
    <row r="556" spans="12:12" x14ac:dyDescent="0.2">
      <c r="L556" s="107"/>
    </row>
    <row r="557" spans="12:12" x14ac:dyDescent="0.2">
      <c r="L557" s="107"/>
    </row>
    <row r="558" spans="12:12" x14ac:dyDescent="0.2">
      <c r="L558" s="107"/>
    </row>
    <row r="559" spans="12:12" x14ac:dyDescent="0.2">
      <c r="L559" s="107"/>
    </row>
    <row r="560" spans="12:12" x14ac:dyDescent="0.2">
      <c r="L560" s="107"/>
    </row>
    <row r="561" spans="12:12" x14ac:dyDescent="0.2">
      <c r="L561" s="107"/>
    </row>
    <row r="562" spans="12:12" x14ac:dyDescent="0.2">
      <c r="L562" s="107"/>
    </row>
    <row r="563" spans="12:12" x14ac:dyDescent="0.2">
      <c r="L563" s="107"/>
    </row>
    <row r="564" spans="12:12" x14ac:dyDescent="0.2">
      <c r="L564" s="107"/>
    </row>
    <row r="565" spans="12:12" x14ac:dyDescent="0.2">
      <c r="L565" s="107"/>
    </row>
    <row r="566" spans="12:12" x14ac:dyDescent="0.2">
      <c r="L566" s="107"/>
    </row>
    <row r="567" spans="12:12" x14ac:dyDescent="0.2">
      <c r="L567" s="107"/>
    </row>
    <row r="568" spans="12:12" x14ac:dyDescent="0.2">
      <c r="L568" s="107"/>
    </row>
    <row r="569" spans="12:12" x14ac:dyDescent="0.2">
      <c r="L569" s="107"/>
    </row>
    <row r="570" spans="12:12" x14ac:dyDescent="0.2">
      <c r="L570" s="107"/>
    </row>
    <row r="571" spans="12:12" x14ac:dyDescent="0.2">
      <c r="L571" s="107"/>
    </row>
    <row r="572" spans="12:12" x14ac:dyDescent="0.2">
      <c r="L572" s="107"/>
    </row>
    <row r="573" spans="12:12" x14ac:dyDescent="0.2">
      <c r="L573" s="107"/>
    </row>
    <row r="574" spans="12:12" x14ac:dyDescent="0.2">
      <c r="L574" s="107"/>
    </row>
    <row r="575" spans="12:12" x14ac:dyDescent="0.2">
      <c r="L575" s="107"/>
    </row>
    <row r="576" spans="12:12" x14ac:dyDescent="0.2">
      <c r="L576" s="107"/>
    </row>
    <row r="577" spans="12:12" x14ac:dyDescent="0.2">
      <c r="L577" s="107"/>
    </row>
    <row r="578" spans="12:12" x14ac:dyDescent="0.2">
      <c r="L578" s="107"/>
    </row>
    <row r="579" spans="12:12" x14ac:dyDescent="0.2">
      <c r="L579" s="107"/>
    </row>
    <row r="580" spans="12:12" x14ac:dyDescent="0.2">
      <c r="L580" s="107"/>
    </row>
    <row r="581" spans="12:12" x14ac:dyDescent="0.2">
      <c r="L581" s="107"/>
    </row>
    <row r="582" spans="12:12" x14ac:dyDescent="0.2">
      <c r="L582" s="107"/>
    </row>
    <row r="583" spans="12:12" x14ac:dyDescent="0.2">
      <c r="L583" s="107"/>
    </row>
    <row r="584" spans="12:12" x14ac:dyDescent="0.2">
      <c r="L584" s="107"/>
    </row>
    <row r="585" spans="12:12" x14ac:dyDescent="0.2">
      <c r="L585" s="107"/>
    </row>
    <row r="586" spans="12:12" x14ac:dyDescent="0.2">
      <c r="L586" s="107"/>
    </row>
    <row r="587" spans="12:12" x14ac:dyDescent="0.2">
      <c r="L587" s="107"/>
    </row>
    <row r="588" spans="12:12" x14ac:dyDescent="0.2">
      <c r="L588" s="107"/>
    </row>
    <row r="589" spans="12:12" x14ac:dyDescent="0.2">
      <c r="L589" s="107"/>
    </row>
    <row r="590" spans="12:12" x14ac:dyDescent="0.2">
      <c r="L590" s="107"/>
    </row>
    <row r="591" spans="12:12" x14ac:dyDescent="0.2">
      <c r="L591" s="107"/>
    </row>
    <row r="592" spans="12:12" x14ac:dyDescent="0.2">
      <c r="L592" s="107"/>
    </row>
    <row r="593" spans="12:12" x14ac:dyDescent="0.2">
      <c r="L593" s="107"/>
    </row>
    <row r="594" spans="12:12" x14ac:dyDescent="0.2">
      <c r="L594" s="107"/>
    </row>
    <row r="595" spans="12:12" x14ac:dyDescent="0.2">
      <c r="L595" s="107"/>
    </row>
    <row r="596" spans="12:12" x14ac:dyDescent="0.2">
      <c r="L596" s="107"/>
    </row>
    <row r="597" spans="12:12" x14ac:dyDescent="0.2">
      <c r="L597" s="107"/>
    </row>
    <row r="598" spans="12:12" x14ac:dyDescent="0.2">
      <c r="L598" s="107"/>
    </row>
    <row r="599" spans="12:12" x14ac:dyDescent="0.2">
      <c r="L599" s="107"/>
    </row>
    <row r="600" spans="12:12" x14ac:dyDescent="0.2">
      <c r="L600" s="107"/>
    </row>
    <row r="601" spans="12:12" x14ac:dyDescent="0.2">
      <c r="L601" s="107"/>
    </row>
    <row r="602" spans="12:12" x14ac:dyDescent="0.2">
      <c r="L602" s="107"/>
    </row>
    <row r="603" spans="12:12" x14ac:dyDescent="0.2">
      <c r="L603" s="107"/>
    </row>
    <row r="604" spans="12:12" x14ac:dyDescent="0.2">
      <c r="L604" s="107"/>
    </row>
    <row r="605" spans="12:12" x14ac:dyDescent="0.2">
      <c r="L605" s="107"/>
    </row>
    <row r="606" spans="12:12" x14ac:dyDescent="0.2">
      <c r="L606" s="107"/>
    </row>
    <row r="607" spans="12:12" x14ac:dyDescent="0.2">
      <c r="L607" s="107"/>
    </row>
    <row r="608" spans="12:12" x14ac:dyDescent="0.2">
      <c r="L608" s="107"/>
    </row>
    <row r="609" spans="12:12" x14ac:dyDescent="0.2">
      <c r="L609" s="107"/>
    </row>
    <row r="610" spans="12:12" x14ac:dyDescent="0.2">
      <c r="L610" s="107"/>
    </row>
    <row r="611" spans="12:12" x14ac:dyDescent="0.2">
      <c r="L611" s="107"/>
    </row>
    <row r="612" spans="12:12" x14ac:dyDescent="0.2">
      <c r="L612" s="107"/>
    </row>
    <row r="613" spans="12:12" x14ac:dyDescent="0.2">
      <c r="L613" s="107"/>
    </row>
    <row r="614" spans="12:12" x14ac:dyDescent="0.2">
      <c r="L614" s="107"/>
    </row>
    <row r="615" spans="12:12" x14ac:dyDescent="0.2">
      <c r="L615" s="107"/>
    </row>
    <row r="616" spans="12:12" x14ac:dyDescent="0.2">
      <c r="L616" s="107"/>
    </row>
    <row r="617" spans="12:12" x14ac:dyDescent="0.2">
      <c r="L617" s="107"/>
    </row>
    <row r="618" spans="12:12" x14ac:dyDescent="0.2">
      <c r="L618" s="107"/>
    </row>
    <row r="619" spans="12:12" x14ac:dyDescent="0.2">
      <c r="L619" s="107"/>
    </row>
    <row r="620" spans="12:12" x14ac:dyDescent="0.2">
      <c r="L620" s="107"/>
    </row>
    <row r="621" spans="12:12" x14ac:dyDescent="0.2">
      <c r="L621" s="107"/>
    </row>
    <row r="622" spans="12:12" x14ac:dyDescent="0.2">
      <c r="L622" s="107"/>
    </row>
    <row r="623" spans="12:12" x14ac:dyDescent="0.2">
      <c r="L623" s="107"/>
    </row>
    <row r="624" spans="12:12" x14ac:dyDescent="0.2">
      <c r="L624" s="107"/>
    </row>
    <row r="625" spans="12:12" x14ac:dyDescent="0.2">
      <c r="L625" s="107"/>
    </row>
    <row r="626" spans="12:12" x14ac:dyDescent="0.2">
      <c r="L626" s="107"/>
    </row>
    <row r="627" spans="12:12" x14ac:dyDescent="0.2">
      <c r="L627" s="107"/>
    </row>
    <row r="628" spans="12:12" x14ac:dyDescent="0.2">
      <c r="L628" s="107"/>
    </row>
    <row r="629" spans="12:12" x14ac:dyDescent="0.2">
      <c r="L629" s="107"/>
    </row>
    <row r="630" spans="12:12" x14ac:dyDescent="0.2">
      <c r="L630" s="107"/>
    </row>
    <row r="631" spans="12:12" x14ac:dyDescent="0.2">
      <c r="L631" s="107"/>
    </row>
    <row r="632" spans="12:12" x14ac:dyDescent="0.2">
      <c r="L632" s="107"/>
    </row>
    <row r="633" spans="12:12" x14ac:dyDescent="0.2">
      <c r="L633" s="107"/>
    </row>
    <row r="634" spans="12:12" x14ac:dyDescent="0.2">
      <c r="L634" s="107"/>
    </row>
    <row r="635" spans="12:12" x14ac:dyDescent="0.2">
      <c r="L635" s="107"/>
    </row>
    <row r="636" spans="12:12" x14ac:dyDescent="0.2">
      <c r="L636" s="107"/>
    </row>
    <row r="637" spans="12:12" x14ac:dyDescent="0.2">
      <c r="L637" s="107"/>
    </row>
    <row r="638" spans="12:12" x14ac:dyDescent="0.2">
      <c r="L638" s="107"/>
    </row>
    <row r="639" spans="12:12" x14ac:dyDescent="0.2">
      <c r="L639" s="107"/>
    </row>
    <row r="640" spans="12:12" x14ac:dyDescent="0.2">
      <c r="L640" s="107"/>
    </row>
    <row r="641" spans="12:12" x14ac:dyDescent="0.2">
      <c r="L641" s="107"/>
    </row>
    <row r="642" spans="12:12" x14ac:dyDescent="0.2">
      <c r="L642" s="107"/>
    </row>
    <row r="643" spans="12:12" x14ac:dyDescent="0.2">
      <c r="L643" s="107"/>
    </row>
    <row r="644" spans="12:12" x14ac:dyDescent="0.2">
      <c r="L644" s="107"/>
    </row>
    <row r="645" spans="12:12" x14ac:dyDescent="0.2">
      <c r="L645" s="107"/>
    </row>
    <row r="646" spans="12:12" x14ac:dyDescent="0.2">
      <c r="L646" s="107"/>
    </row>
    <row r="647" spans="12:12" x14ac:dyDescent="0.2">
      <c r="L647" s="107"/>
    </row>
    <row r="648" spans="12:12" x14ac:dyDescent="0.2">
      <c r="L648" s="107"/>
    </row>
    <row r="649" spans="12:12" x14ac:dyDescent="0.2">
      <c r="L649" s="107"/>
    </row>
    <row r="650" spans="12:12" x14ac:dyDescent="0.2">
      <c r="L650" s="107"/>
    </row>
    <row r="651" spans="12:12" x14ac:dyDescent="0.2">
      <c r="L651" s="107"/>
    </row>
    <row r="652" spans="12:12" x14ac:dyDescent="0.2">
      <c r="L652" s="107"/>
    </row>
    <row r="653" spans="12:12" x14ac:dyDescent="0.2">
      <c r="L653" s="107"/>
    </row>
    <row r="654" spans="12:12" x14ac:dyDescent="0.2">
      <c r="L654" s="107"/>
    </row>
    <row r="655" spans="12:12" x14ac:dyDescent="0.2">
      <c r="L655" s="107"/>
    </row>
    <row r="656" spans="12:12" x14ac:dyDescent="0.2">
      <c r="L656" s="107"/>
    </row>
    <row r="657" spans="12:12" x14ac:dyDescent="0.2">
      <c r="L657" s="107"/>
    </row>
    <row r="658" spans="12:12" x14ac:dyDescent="0.2">
      <c r="L658" s="107"/>
    </row>
    <row r="659" spans="12:12" x14ac:dyDescent="0.2">
      <c r="L659" s="107"/>
    </row>
    <row r="660" spans="12:12" x14ac:dyDescent="0.2">
      <c r="L660" s="107"/>
    </row>
    <row r="661" spans="12:12" x14ac:dyDescent="0.2">
      <c r="L661" s="107"/>
    </row>
    <row r="662" spans="12:12" x14ac:dyDescent="0.2">
      <c r="L662" s="107"/>
    </row>
    <row r="663" spans="12:12" x14ac:dyDescent="0.2">
      <c r="L663" s="107"/>
    </row>
    <row r="664" spans="12:12" x14ac:dyDescent="0.2">
      <c r="L664" s="107"/>
    </row>
    <row r="665" spans="12:12" x14ac:dyDescent="0.2">
      <c r="L665" s="107"/>
    </row>
    <row r="666" spans="12:12" x14ac:dyDescent="0.2">
      <c r="L666" s="107"/>
    </row>
    <row r="667" spans="12:12" x14ac:dyDescent="0.2">
      <c r="L667" s="107"/>
    </row>
    <row r="668" spans="12:12" x14ac:dyDescent="0.2">
      <c r="L668" s="107"/>
    </row>
    <row r="669" spans="12:12" x14ac:dyDescent="0.2">
      <c r="L669" s="107"/>
    </row>
    <row r="670" spans="12:12" x14ac:dyDescent="0.2">
      <c r="L670" s="107"/>
    </row>
    <row r="671" spans="12:12" x14ac:dyDescent="0.2">
      <c r="L671" s="107"/>
    </row>
    <row r="672" spans="12:12" x14ac:dyDescent="0.2">
      <c r="L672" s="107"/>
    </row>
    <row r="673" spans="12:12" x14ac:dyDescent="0.2">
      <c r="L673" s="107"/>
    </row>
    <row r="674" spans="12:12" x14ac:dyDescent="0.2">
      <c r="L674" s="107"/>
    </row>
    <row r="675" spans="12:12" x14ac:dyDescent="0.2">
      <c r="L675" s="107"/>
    </row>
    <row r="676" spans="12:12" x14ac:dyDescent="0.2">
      <c r="L676" s="107"/>
    </row>
    <row r="677" spans="12:12" x14ac:dyDescent="0.2">
      <c r="L677" s="107"/>
    </row>
    <row r="678" spans="12:12" x14ac:dyDescent="0.2">
      <c r="L678" s="107"/>
    </row>
    <row r="679" spans="12:12" x14ac:dyDescent="0.2">
      <c r="L679" s="107"/>
    </row>
    <row r="680" spans="12:12" x14ac:dyDescent="0.2">
      <c r="L680" s="107"/>
    </row>
    <row r="681" spans="12:12" x14ac:dyDescent="0.2">
      <c r="L681" s="107"/>
    </row>
    <row r="682" spans="12:12" x14ac:dyDescent="0.2">
      <c r="L682" s="107"/>
    </row>
    <row r="683" spans="12:12" x14ac:dyDescent="0.2">
      <c r="L683" s="107"/>
    </row>
    <row r="684" spans="12:12" x14ac:dyDescent="0.2">
      <c r="L684" s="107"/>
    </row>
    <row r="685" spans="12:12" x14ac:dyDescent="0.2">
      <c r="L685" s="107"/>
    </row>
    <row r="686" spans="12:12" x14ac:dyDescent="0.2">
      <c r="L686" s="107"/>
    </row>
    <row r="687" spans="12:12" x14ac:dyDescent="0.2">
      <c r="L687" s="107"/>
    </row>
    <row r="688" spans="12:12" x14ac:dyDescent="0.2">
      <c r="L688" s="107"/>
    </row>
    <row r="689" spans="12:12" x14ac:dyDescent="0.2">
      <c r="L689" s="107"/>
    </row>
    <row r="690" spans="12:12" x14ac:dyDescent="0.2">
      <c r="L690" s="107"/>
    </row>
    <row r="691" spans="12:12" x14ac:dyDescent="0.2">
      <c r="L691" s="107"/>
    </row>
    <row r="692" spans="12:12" x14ac:dyDescent="0.2">
      <c r="L692" s="107"/>
    </row>
    <row r="693" spans="12:12" x14ac:dyDescent="0.2">
      <c r="L693" s="107"/>
    </row>
    <row r="694" spans="12:12" x14ac:dyDescent="0.2">
      <c r="L694" s="107"/>
    </row>
    <row r="695" spans="12:12" x14ac:dyDescent="0.2">
      <c r="L695" s="107"/>
    </row>
    <row r="696" spans="12:12" x14ac:dyDescent="0.2">
      <c r="L696" s="107"/>
    </row>
    <row r="697" spans="12:12" x14ac:dyDescent="0.2">
      <c r="L697" s="107"/>
    </row>
    <row r="698" spans="12:12" x14ac:dyDescent="0.2">
      <c r="L698" s="107"/>
    </row>
    <row r="699" spans="12:12" x14ac:dyDescent="0.2">
      <c r="L699" s="107"/>
    </row>
    <row r="700" spans="12:12" x14ac:dyDescent="0.2">
      <c r="L700" s="107"/>
    </row>
    <row r="701" spans="12:12" x14ac:dyDescent="0.2">
      <c r="L701" s="107"/>
    </row>
    <row r="702" spans="12:12" x14ac:dyDescent="0.2">
      <c r="L702" s="107"/>
    </row>
    <row r="703" spans="12:12" x14ac:dyDescent="0.2">
      <c r="L703" s="107"/>
    </row>
    <row r="704" spans="12:12" x14ac:dyDescent="0.2">
      <c r="L704" s="107"/>
    </row>
    <row r="705" spans="12:12" x14ac:dyDescent="0.2">
      <c r="L705" s="107"/>
    </row>
    <row r="706" spans="12:12" x14ac:dyDescent="0.2">
      <c r="L706" s="107"/>
    </row>
    <row r="707" spans="12:12" x14ac:dyDescent="0.2">
      <c r="L707" s="107"/>
    </row>
    <row r="708" spans="12:12" x14ac:dyDescent="0.2">
      <c r="L708" s="107"/>
    </row>
    <row r="709" spans="12:12" x14ac:dyDescent="0.2">
      <c r="L709" s="107"/>
    </row>
    <row r="710" spans="12:12" x14ac:dyDescent="0.2">
      <c r="L710" s="107"/>
    </row>
    <row r="711" spans="12:12" x14ac:dyDescent="0.2">
      <c r="L711" s="107"/>
    </row>
    <row r="712" spans="12:12" x14ac:dyDescent="0.2">
      <c r="L712" s="107"/>
    </row>
    <row r="713" spans="12:12" x14ac:dyDescent="0.2">
      <c r="L713" s="107"/>
    </row>
    <row r="714" spans="12:12" x14ac:dyDescent="0.2">
      <c r="L714" s="107"/>
    </row>
    <row r="715" spans="12:12" x14ac:dyDescent="0.2">
      <c r="L715" s="107"/>
    </row>
    <row r="716" spans="12:12" x14ac:dyDescent="0.2">
      <c r="L716" s="107"/>
    </row>
    <row r="717" spans="12:12" x14ac:dyDescent="0.2">
      <c r="L717" s="107"/>
    </row>
    <row r="718" spans="12:12" x14ac:dyDescent="0.2">
      <c r="L718" s="107"/>
    </row>
    <row r="719" spans="12:12" x14ac:dyDescent="0.2">
      <c r="L719" s="107"/>
    </row>
    <row r="720" spans="12:12" x14ac:dyDescent="0.2">
      <c r="L720" s="107"/>
    </row>
    <row r="721" spans="12:12" x14ac:dyDescent="0.2">
      <c r="L721" s="107"/>
    </row>
    <row r="722" spans="12:12" x14ac:dyDescent="0.2">
      <c r="L722" s="107"/>
    </row>
    <row r="723" spans="12:12" x14ac:dyDescent="0.2">
      <c r="L723" s="107"/>
    </row>
    <row r="724" spans="12:12" x14ac:dyDescent="0.2">
      <c r="L724" s="107"/>
    </row>
    <row r="725" spans="12:12" x14ac:dyDescent="0.2">
      <c r="L725" s="107"/>
    </row>
    <row r="726" spans="12:12" x14ac:dyDescent="0.2">
      <c r="L726" s="107"/>
    </row>
    <row r="727" spans="12:12" x14ac:dyDescent="0.2">
      <c r="L727" s="107"/>
    </row>
    <row r="728" spans="12:12" x14ac:dyDescent="0.2">
      <c r="L728" s="107"/>
    </row>
    <row r="729" spans="12:12" x14ac:dyDescent="0.2">
      <c r="L729" s="107"/>
    </row>
    <row r="730" spans="12:12" x14ac:dyDescent="0.2">
      <c r="L730" s="107"/>
    </row>
    <row r="731" spans="12:12" x14ac:dyDescent="0.2">
      <c r="L731" s="107"/>
    </row>
    <row r="732" spans="12:12" x14ac:dyDescent="0.2">
      <c r="L732" s="107"/>
    </row>
    <row r="733" spans="12:12" x14ac:dyDescent="0.2">
      <c r="L733" s="107"/>
    </row>
    <row r="734" spans="12:12" x14ac:dyDescent="0.2">
      <c r="L734" s="107"/>
    </row>
    <row r="735" spans="12:12" x14ac:dyDescent="0.2">
      <c r="L735" s="107"/>
    </row>
    <row r="736" spans="12:12" x14ac:dyDescent="0.2">
      <c r="L736" s="107"/>
    </row>
    <row r="737" spans="12:12" x14ac:dyDescent="0.2">
      <c r="L737" s="107"/>
    </row>
    <row r="738" spans="12:12" x14ac:dyDescent="0.2">
      <c r="L738" s="107"/>
    </row>
    <row r="739" spans="12:12" x14ac:dyDescent="0.2">
      <c r="L739" s="107"/>
    </row>
    <row r="740" spans="12:12" x14ac:dyDescent="0.2">
      <c r="L740" s="107"/>
    </row>
    <row r="741" spans="12:12" x14ac:dyDescent="0.2">
      <c r="L741" s="107"/>
    </row>
    <row r="742" spans="12:12" x14ac:dyDescent="0.2">
      <c r="L742" s="107"/>
    </row>
    <row r="743" spans="12:12" x14ac:dyDescent="0.2">
      <c r="L743" s="107"/>
    </row>
    <row r="744" spans="12:12" x14ac:dyDescent="0.2">
      <c r="L744" s="107"/>
    </row>
    <row r="745" spans="12:12" x14ac:dyDescent="0.2">
      <c r="L745" s="107"/>
    </row>
    <row r="746" spans="12:12" x14ac:dyDescent="0.2">
      <c r="L746" s="107"/>
    </row>
    <row r="747" spans="12:12" x14ac:dyDescent="0.2">
      <c r="L747" s="107"/>
    </row>
    <row r="748" spans="12:12" x14ac:dyDescent="0.2">
      <c r="L748" s="107"/>
    </row>
    <row r="749" spans="12:12" x14ac:dyDescent="0.2">
      <c r="L749" s="107"/>
    </row>
    <row r="750" spans="12:12" x14ac:dyDescent="0.2">
      <c r="L750" s="107"/>
    </row>
    <row r="751" spans="12:12" x14ac:dyDescent="0.2">
      <c r="L751" s="107"/>
    </row>
    <row r="752" spans="12:12" x14ac:dyDescent="0.2">
      <c r="L752" s="107"/>
    </row>
    <row r="753" spans="12:12" x14ac:dyDescent="0.2">
      <c r="L753" s="107"/>
    </row>
    <row r="754" spans="12:12" x14ac:dyDescent="0.2">
      <c r="L754" s="107"/>
    </row>
    <row r="755" spans="12:12" x14ac:dyDescent="0.2">
      <c r="L755" s="107"/>
    </row>
    <row r="756" spans="12:12" x14ac:dyDescent="0.2">
      <c r="L756" s="107"/>
    </row>
    <row r="757" spans="12:12" x14ac:dyDescent="0.2">
      <c r="L757" s="107"/>
    </row>
    <row r="758" spans="12:12" x14ac:dyDescent="0.2">
      <c r="L758" s="107"/>
    </row>
    <row r="759" spans="12:12" x14ac:dyDescent="0.2">
      <c r="L759" s="107"/>
    </row>
    <row r="760" spans="12:12" x14ac:dyDescent="0.2">
      <c r="L760" s="107"/>
    </row>
    <row r="761" spans="12:12" x14ac:dyDescent="0.2">
      <c r="L761" s="107"/>
    </row>
    <row r="762" spans="12:12" x14ac:dyDescent="0.2">
      <c r="L762" s="107"/>
    </row>
    <row r="763" spans="12:12" x14ac:dyDescent="0.2">
      <c r="L763" s="107"/>
    </row>
    <row r="764" spans="12:12" x14ac:dyDescent="0.2">
      <c r="L764" s="107"/>
    </row>
    <row r="765" spans="12:12" x14ac:dyDescent="0.2">
      <c r="L765" s="107"/>
    </row>
    <row r="766" spans="12:12" x14ac:dyDescent="0.2">
      <c r="L766" s="107"/>
    </row>
    <row r="767" spans="12:12" x14ac:dyDescent="0.2">
      <c r="L767" s="107"/>
    </row>
    <row r="768" spans="12:12" x14ac:dyDescent="0.2">
      <c r="L768" s="107"/>
    </row>
    <row r="769" spans="12:12" x14ac:dyDescent="0.2">
      <c r="L769" s="107"/>
    </row>
    <row r="770" spans="12:12" x14ac:dyDescent="0.2">
      <c r="L770" s="107"/>
    </row>
    <row r="771" spans="12:12" x14ac:dyDescent="0.2">
      <c r="L771" s="107"/>
    </row>
    <row r="772" spans="12:12" x14ac:dyDescent="0.2">
      <c r="L772" s="107"/>
    </row>
    <row r="773" spans="12:12" x14ac:dyDescent="0.2">
      <c r="L773" s="107"/>
    </row>
    <row r="774" spans="12:12" x14ac:dyDescent="0.2">
      <c r="L774" s="107"/>
    </row>
    <row r="775" spans="12:12" x14ac:dyDescent="0.2">
      <c r="L775" s="107"/>
    </row>
    <row r="776" spans="12:12" x14ac:dyDescent="0.2">
      <c r="L776" s="107"/>
    </row>
    <row r="777" spans="12:12" x14ac:dyDescent="0.2">
      <c r="L777" s="107"/>
    </row>
    <row r="778" spans="12:12" x14ac:dyDescent="0.2">
      <c r="L778" s="107"/>
    </row>
    <row r="779" spans="12:12" x14ac:dyDescent="0.2">
      <c r="L779" s="107"/>
    </row>
    <row r="780" spans="12:12" x14ac:dyDescent="0.2">
      <c r="L780" s="107"/>
    </row>
    <row r="781" spans="12:12" x14ac:dyDescent="0.2">
      <c r="L781" s="107"/>
    </row>
    <row r="782" spans="12:12" x14ac:dyDescent="0.2">
      <c r="L782" s="107"/>
    </row>
    <row r="783" spans="12:12" x14ac:dyDescent="0.2">
      <c r="L783" s="107"/>
    </row>
    <row r="784" spans="12:12" x14ac:dyDescent="0.2">
      <c r="L784" s="107"/>
    </row>
    <row r="785" spans="12:12" x14ac:dyDescent="0.2">
      <c r="L785" s="107"/>
    </row>
    <row r="786" spans="12:12" x14ac:dyDescent="0.2">
      <c r="L786" s="107"/>
    </row>
    <row r="787" spans="12:12" x14ac:dyDescent="0.2">
      <c r="L787" s="107"/>
    </row>
    <row r="788" spans="12:12" x14ac:dyDescent="0.2">
      <c r="L788" s="107"/>
    </row>
    <row r="789" spans="12:12" x14ac:dyDescent="0.2">
      <c r="L789" s="107"/>
    </row>
    <row r="790" spans="12:12" x14ac:dyDescent="0.2">
      <c r="L790" s="107"/>
    </row>
    <row r="791" spans="12:12" x14ac:dyDescent="0.2">
      <c r="L791" s="107"/>
    </row>
    <row r="792" spans="12:12" x14ac:dyDescent="0.2">
      <c r="L792" s="107"/>
    </row>
    <row r="793" spans="12:12" x14ac:dyDescent="0.2">
      <c r="L793" s="107"/>
    </row>
    <row r="794" spans="12:12" x14ac:dyDescent="0.2">
      <c r="L794" s="107"/>
    </row>
    <row r="795" spans="12:12" x14ac:dyDescent="0.2">
      <c r="L795" s="107"/>
    </row>
    <row r="796" spans="12:12" x14ac:dyDescent="0.2">
      <c r="L796" s="107"/>
    </row>
    <row r="797" spans="12:12" x14ac:dyDescent="0.2">
      <c r="L797" s="107"/>
    </row>
    <row r="798" spans="12:12" x14ac:dyDescent="0.2">
      <c r="L798" s="107"/>
    </row>
    <row r="799" spans="12:12" x14ac:dyDescent="0.2">
      <c r="L799" s="107"/>
    </row>
    <row r="800" spans="12:12" x14ac:dyDescent="0.2">
      <c r="L800" s="107"/>
    </row>
    <row r="801" spans="12:12" x14ac:dyDescent="0.2">
      <c r="L801" s="107"/>
    </row>
    <row r="802" spans="12:12" x14ac:dyDescent="0.2">
      <c r="L802" s="107"/>
    </row>
    <row r="803" spans="12:12" x14ac:dyDescent="0.2">
      <c r="L803" s="107"/>
    </row>
    <row r="804" spans="12:12" x14ac:dyDescent="0.2">
      <c r="L804" s="107"/>
    </row>
    <row r="805" spans="12:12" x14ac:dyDescent="0.2">
      <c r="L805" s="107"/>
    </row>
    <row r="806" spans="12:12" x14ac:dyDescent="0.2">
      <c r="L806" s="107"/>
    </row>
    <row r="807" spans="12:12" x14ac:dyDescent="0.2">
      <c r="L807" s="107"/>
    </row>
    <row r="808" spans="12:12" x14ac:dyDescent="0.2">
      <c r="L808" s="107"/>
    </row>
    <row r="809" spans="12:12" x14ac:dyDescent="0.2">
      <c r="L809" s="107"/>
    </row>
    <row r="810" spans="12:12" x14ac:dyDescent="0.2">
      <c r="L810" s="107"/>
    </row>
    <row r="811" spans="12:12" x14ac:dyDescent="0.2">
      <c r="L811" s="107"/>
    </row>
    <row r="812" spans="12:12" x14ac:dyDescent="0.2">
      <c r="L812" s="107"/>
    </row>
    <row r="813" spans="12:12" x14ac:dyDescent="0.2">
      <c r="L813" s="107"/>
    </row>
    <row r="814" spans="12:12" x14ac:dyDescent="0.2">
      <c r="L814" s="107"/>
    </row>
    <row r="815" spans="12:12" x14ac:dyDescent="0.2">
      <c r="L815" s="107"/>
    </row>
    <row r="816" spans="12:12" x14ac:dyDescent="0.2">
      <c r="L816" s="107"/>
    </row>
    <row r="817" spans="12:12" x14ac:dyDescent="0.2">
      <c r="L817" s="107"/>
    </row>
    <row r="818" spans="12:12" x14ac:dyDescent="0.2">
      <c r="L818" s="107"/>
    </row>
    <row r="819" spans="12:12" x14ac:dyDescent="0.2">
      <c r="L819" s="107"/>
    </row>
    <row r="820" spans="12:12" x14ac:dyDescent="0.2">
      <c r="L820" s="107"/>
    </row>
    <row r="821" spans="12:12" x14ac:dyDescent="0.2">
      <c r="L821" s="107"/>
    </row>
    <row r="822" spans="12:12" x14ac:dyDescent="0.2">
      <c r="L822" s="107"/>
    </row>
    <row r="823" spans="12:12" x14ac:dyDescent="0.2">
      <c r="L823" s="107"/>
    </row>
    <row r="824" spans="12:12" x14ac:dyDescent="0.2">
      <c r="L824" s="107"/>
    </row>
    <row r="825" spans="12:12" x14ac:dyDescent="0.2">
      <c r="L825" s="107"/>
    </row>
    <row r="826" spans="12:12" x14ac:dyDescent="0.2">
      <c r="L826" s="107"/>
    </row>
    <row r="827" spans="12:12" x14ac:dyDescent="0.2">
      <c r="L827" s="107"/>
    </row>
    <row r="828" spans="12:12" x14ac:dyDescent="0.2">
      <c r="L828" s="107"/>
    </row>
    <row r="829" spans="12:12" x14ac:dyDescent="0.2">
      <c r="L829" s="107"/>
    </row>
    <row r="830" spans="12:12" x14ac:dyDescent="0.2">
      <c r="L830" s="107"/>
    </row>
    <row r="831" spans="12:12" x14ac:dyDescent="0.2">
      <c r="L831" s="107"/>
    </row>
    <row r="832" spans="12:12" x14ac:dyDescent="0.2">
      <c r="L832" s="107"/>
    </row>
    <row r="833" spans="12:12" x14ac:dyDescent="0.2">
      <c r="L833" s="107"/>
    </row>
    <row r="834" spans="12:12" x14ac:dyDescent="0.2">
      <c r="L834" s="107"/>
    </row>
    <row r="835" spans="12:12" x14ac:dyDescent="0.2">
      <c r="L835" s="107"/>
    </row>
    <row r="836" spans="12:12" x14ac:dyDescent="0.2">
      <c r="L836" s="107"/>
    </row>
    <row r="837" spans="12:12" x14ac:dyDescent="0.2">
      <c r="L837" s="107"/>
    </row>
    <row r="838" spans="12:12" x14ac:dyDescent="0.2">
      <c r="L838" s="107"/>
    </row>
    <row r="839" spans="12:12" x14ac:dyDescent="0.2">
      <c r="L839" s="107"/>
    </row>
    <row r="840" spans="12:12" x14ac:dyDescent="0.2">
      <c r="L840" s="107"/>
    </row>
    <row r="841" spans="12:12" x14ac:dyDescent="0.2">
      <c r="L841" s="107"/>
    </row>
    <row r="842" spans="12:12" x14ac:dyDescent="0.2">
      <c r="L842" s="107"/>
    </row>
    <row r="843" spans="12:12" x14ac:dyDescent="0.2">
      <c r="L843" s="107"/>
    </row>
    <row r="844" spans="12:12" x14ac:dyDescent="0.2">
      <c r="L844" s="107"/>
    </row>
    <row r="845" spans="12:12" x14ac:dyDescent="0.2">
      <c r="L845" s="107"/>
    </row>
    <row r="846" spans="12:12" x14ac:dyDescent="0.2">
      <c r="L846" s="107"/>
    </row>
    <row r="847" spans="12:12" x14ac:dyDescent="0.2">
      <c r="L847" s="107"/>
    </row>
    <row r="848" spans="12:12" x14ac:dyDescent="0.2">
      <c r="L848" s="107"/>
    </row>
    <row r="849" spans="12:12" x14ac:dyDescent="0.2">
      <c r="L849" s="107"/>
    </row>
    <row r="850" spans="12:12" x14ac:dyDescent="0.2">
      <c r="L850" s="107"/>
    </row>
    <row r="851" spans="12:12" x14ac:dyDescent="0.2">
      <c r="L851" s="107"/>
    </row>
    <row r="852" spans="12:12" x14ac:dyDescent="0.2">
      <c r="L852" s="107"/>
    </row>
    <row r="853" spans="12:12" x14ac:dyDescent="0.2">
      <c r="L853" s="107"/>
    </row>
    <row r="854" spans="12:12" x14ac:dyDescent="0.2">
      <c r="L854" s="107"/>
    </row>
    <row r="855" spans="12:12" x14ac:dyDescent="0.2">
      <c r="L855" s="107"/>
    </row>
    <row r="856" spans="12:12" x14ac:dyDescent="0.2">
      <c r="L856" s="107"/>
    </row>
    <row r="857" spans="12:12" x14ac:dyDescent="0.2">
      <c r="L857" s="107"/>
    </row>
    <row r="858" spans="12:12" x14ac:dyDescent="0.2">
      <c r="L858" s="107"/>
    </row>
    <row r="859" spans="12:12" x14ac:dyDescent="0.2">
      <c r="L859" s="107"/>
    </row>
    <row r="860" spans="12:12" x14ac:dyDescent="0.2">
      <c r="L860" s="107"/>
    </row>
    <row r="861" spans="12:12" x14ac:dyDescent="0.2">
      <c r="L861" s="107"/>
    </row>
    <row r="862" spans="12:12" x14ac:dyDescent="0.2">
      <c r="L862" s="107"/>
    </row>
    <row r="863" spans="12:12" x14ac:dyDescent="0.2">
      <c r="L863" s="107"/>
    </row>
    <row r="864" spans="12:12" x14ac:dyDescent="0.2">
      <c r="L864" s="107"/>
    </row>
    <row r="865" spans="12:12" x14ac:dyDescent="0.2">
      <c r="L865" s="107"/>
    </row>
    <row r="866" spans="12:12" x14ac:dyDescent="0.2">
      <c r="L866" s="107"/>
    </row>
    <row r="867" spans="12:12" x14ac:dyDescent="0.2">
      <c r="L867" s="107"/>
    </row>
    <row r="868" spans="12:12" x14ac:dyDescent="0.2">
      <c r="L868" s="107"/>
    </row>
    <row r="869" spans="12:12" x14ac:dyDescent="0.2">
      <c r="L869" s="107"/>
    </row>
    <row r="870" spans="12:12" x14ac:dyDescent="0.2">
      <c r="L870" s="107"/>
    </row>
    <row r="871" spans="12:12" x14ac:dyDescent="0.2">
      <c r="L871" s="107"/>
    </row>
    <row r="872" spans="12:12" x14ac:dyDescent="0.2">
      <c r="L872" s="107"/>
    </row>
    <row r="873" spans="12:12" x14ac:dyDescent="0.2">
      <c r="L873" s="107"/>
    </row>
    <row r="874" spans="12:12" x14ac:dyDescent="0.2">
      <c r="L874" s="107"/>
    </row>
    <row r="875" spans="12:12" x14ac:dyDescent="0.2">
      <c r="L875" s="107"/>
    </row>
    <row r="876" spans="12:12" x14ac:dyDescent="0.2">
      <c r="L876" s="107"/>
    </row>
    <row r="877" spans="12:12" x14ac:dyDescent="0.2">
      <c r="L877" s="107"/>
    </row>
    <row r="878" spans="12:12" x14ac:dyDescent="0.2">
      <c r="L878" s="107"/>
    </row>
    <row r="879" spans="12:12" x14ac:dyDescent="0.2">
      <c r="L879" s="107"/>
    </row>
    <row r="880" spans="12:12" x14ac:dyDescent="0.2">
      <c r="L880" s="107"/>
    </row>
    <row r="881" spans="12:12" x14ac:dyDescent="0.2">
      <c r="L881" s="107"/>
    </row>
    <row r="882" spans="12:12" x14ac:dyDescent="0.2">
      <c r="L882" s="107"/>
    </row>
    <row r="883" spans="12:12" x14ac:dyDescent="0.2">
      <c r="L883" s="107"/>
    </row>
    <row r="884" spans="12:12" x14ac:dyDescent="0.2">
      <c r="L884" s="107"/>
    </row>
    <row r="885" spans="12:12" x14ac:dyDescent="0.2">
      <c r="L885" s="107"/>
    </row>
    <row r="886" spans="12:12" x14ac:dyDescent="0.2">
      <c r="L886" s="107"/>
    </row>
    <row r="887" spans="12:12" x14ac:dyDescent="0.2">
      <c r="L887" s="107"/>
    </row>
    <row r="888" spans="12:12" x14ac:dyDescent="0.2">
      <c r="L888" s="107"/>
    </row>
    <row r="889" spans="12:12" x14ac:dyDescent="0.2">
      <c r="L889" s="107"/>
    </row>
    <row r="890" spans="12:12" x14ac:dyDescent="0.2">
      <c r="L890" s="107"/>
    </row>
    <row r="891" spans="12:12" x14ac:dyDescent="0.2">
      <c r="L891" s="107"/>
    </row>
    <row r="892" spans="12:12" x14ac:dyDescent="0.2">
      <c r="L892" s="107"/>
    </row>
    <row r="893" spans="12:12" x14ac:dyDescent="0.2">
      <c r="L893" s="107"/>
    </row>
    <row r="894" spans="12:12" x14ac:dyDescent="0.2">
      <c r="L894" s="107"/>
    </row>
    <row r="895" spans="12:12" x14ac:dyDescent="0.2">
      <c r="L895" s="107"/>
    </row>
    <row r="896" spans="12:12" x14ac:dyDescent="0.2">
      <c r="L896" s="107"/>
    </row>
    <row r="897" spans="12:12" x14ac:dyDescent="0.2">
      <c r="L897" s="107"/>
    </row>
    <row r="898" spans="12:12" x14ac:dyDescent="0.2">
      <c r="L898" s="107"/>
    </row>
    <row r="899" spans="12:12" x14ac:dyDescent="0.2">
      <c r="L899" s="107"/>
    </row>
    <row r="900" spans="12:12" x14ac:dyDescent="0.2">
      <c r="L900" s="107"/>
    </row>
    <row r="901" spans="12:12" x14ac:dyDescent="0.2">
      <c r="L901" s="107"/>
    </row>
    <row r="902" spans="12:12" x14ac:dyDescent="0.2">
      <c r="L902" s="107"/>
    </row>
    <row r="903" spans="12:12" x14ac:dyDescent="0.2">
      <c r="L903" s="107"/>
    </row>
    <row r="904" spans="12:12" x14ac:dyDescent="0.2">
      <c r="L904" s="107"/>
    </row>
    <row r="905" spans="12:12" x14ac:dyDescent="0.2">
      <c r="L905" s="107"/>
    </row>
    <row r="906" spans="12:12" x14ac:dyDescent="0.2">
      <c r="L906" s="107"/>
    </row>
    <row r="907" spans="12:12" x14ac:dyDescent="0.2">
      <c r="L907" s="107"/>
    </row>
    <row r="908" spans="12:12" x14ac:dyDescent="0.2">
      <c r="L908" s="107"/>
    </row>
    <row r="909" spans="12:12" x14ac:dyDescent="0.2">
      <c r="L909" s="107"/>
    </row>
    <row r="910" spans="12:12" x14ac:dyDescent="0.2">
      <c r="L910" s="107"/>
    </row>
    <row r="911" spans="12:12" x14ac:dyDescent="0.2">
      <c r="L911" s="107"/>
    </row>
    <row r="912" spans="12:12" x14ac:dyDescent="0.2">
      <c r="L912" s="107"/>
    </row>
    <row r="913" spans="12:12" x14ac:dyDescent="0.2">
      <c r="L913" s="107"/>
    </row>
    <row r="914" spans="12:12" x14ac:dyDescent="0.2">
      <c r="L914" s="107"/>
    </row>
    <row r="915" spans="12:12" x14ac:dyDescent="0.2">
      <c r="L915" s="107"/>
    </row>
    <row r="916" spans="12:12" x14ac:dyDescent="0.2">
      <c r="L916" s="107"/>
    </row>
    <row r="917" spans="12:12" x14ac:dyDescent="0.2">
      <c r="L917" s="107"/>
    </row>
    <row r="918" spans="12:12" x14ac:dyDescent="0.2">
      <c r="L918" s="107"/>
    </row>
    <row r="919" spans="12:12" x14ac:dyDescent="0.2">
      <c r="L919" s="107"/>
    </row>
    <row r="920" spans="12:12" x14ac:dyDescent="0.2">
      <c r="L920" s="107"/>
    </row>
    <row r="921" spans="12:12" x14ac:dyDescent="0.2">
      <c r="L921" s="107"/>
    </row>
    <row r="922" spans="12:12" x14ac:dyDescent="0.2">
      <c r="L922" s="107"/>
    </row>
    <row r="923" spans="12:12" x14ac:dyDescent="0.2">
      <c r="L923" s="107"/>
    </row>
    <row r="924" spans="12:12" x14ac:dyDescent="0.2">
      <c r="L924" s="107"/>
    </row>
    <row r="925" spans="12:12" x14ac:dyDescent="0.2">
      <c r="L925" s="107"/>
    </row>
    <row r="926" spans="12:12" x14ac:dyDescent="0.2">
      <c r="L926" s="107"/>
    </row>
    <row r="927" spans="12:12" x14ac:dyDescent="0.2">
      <c r="L927" s="107"/>
    </row>
    <row r="928" spans="12:12" x14ac:dyDescent="0.2">
      <c r="L928" s="107"/>
    </row>
    <row r="929" spans="12:12" x14ac:dyDescent="0.2">
      <c r="L929" s="107"/>
    </row>
    <row r="930" spans="12:12" x14ac:dyDescent="0.2">
      <c r="L930" s="107"/>
    </row>
    <row r="931" spans="12:12" x14ac:dyDescent="0.2">
      <c r="L931" s="107"/>
    </row>
    <row r="932" spans="12:12" x14ac:dyDescent="0.2">
      <c r="L932" s="107"/>
    </row>
    <row r="933" spans="12:12" x14ac:dyDescent="0.2">
      <c r="L933" s="107"/>
    </row>
    <row r="934" spans="12:12" x14ac:dyDescent="0.2">
      <c r="L934" s="107"/>
    </row>
    <row r="935" spans="12:12" x14ac:dyDescent="0.2">
      <c r="L935" s="107"/>
    </row>
    <row r="936" spans="12:12" x14ac:dyDescent="0.2">
      <c r="L936" s="107"/>
    </row>
    <row r="937" spans="12:12" x14ac:dyDescent="0.2">
      <c r="L937" s="107"/>
    </row>
    <row r="938" spans="12:12" x14ac:dyDescent="0.2">
      <c r="L938" s="107"/>
    </row>
    <row r="939" spans="12:12" x14ac:dyDescent="0.2">
      <c r="L939" s="107"/>
    </row>
    <row r="940" spans="12:12" x14ac:dyDescent="0.2">
      <c r="L940" s="107"/>
    </row>
    <row r="941" spans="12:12" x14ac:dyDescent="0.2">
      <c r="L941" s="107"/>
    </row>
    <row r="942" spans="12:12" x14ac:dyDescent="0.2">
      <c r="L942" s="107"/>
    </row>
    <row r="943" spans="12:12" x14ac:dyDescent="0.2">
      <c r="L943" s="107"/>
    </row>
    <row r="944" spans="12:12" x14ac:dyDescent="0.2">
      <c r="L944" s="107"/>
    </row>
    <row r="945" spans="12:12" x14ac:dyDescent="0.2">
      <c r="L945" s="107"/>
    </row>
    <row r="946" spans="12:12" x14ac:dyDescent="0.2">
      <c r="L946" s="107"/>
    </row>
    <row r="947" spans="12:12" x14ac:dyDescent="0.2">
      <c r="L947" s="107"/>
    </row>
    <row r="948" spans="12:12" x14ac:dyDescent="0.2">
      <c r="L948" s="107"/>
    </row>
    <row r="949" spans="12:12" x14ac:dyDescent="0.2">
      <c r="L949" s="107"/>
    </row>
    <row r="950" spans="12:12" x14ac:dyDescent="0.2">
      <c r="L950" s="107"/>
    </row>
    <row r="951" spans="12:12" x14ac:dyDescent="0.2">
      <c r="L951" s="107"/>
    </row>
    <row r="952" spans="12:12" x14ac:dyDescent="0.2">
      <c r="L952" s="107"/>
    </row>
    <row r="953" spans="12:12" x14ac:dyDescent="0.2">
      <c r="L953" s="107"/>
    </row>
    <row r="954" spans="12:12" x14ac:dyDescent="0.2">
      <c r="L954" s="107"/>
    </row>
    <row r="955" spans="12:12" x14ac:dyDescent="0.2">
      <c r="L955" s="107"/>
    </row>
    <row r="956" spans="12:12" x14ac:dyDescent="0.2">
      <c r="L956" s="107"/>
    </row>
    <row r="957" spans="12:12" x14ac:dyDescent="0.2">
      <c r="L957" s="107"/>
    </row>
    <row r="958" spans="12:12" x14ac:dyDescent="0.2">
      <c r="L958" s="107"/>
    </row>
    <row r="959" spans="12:12" x14ac:dyDescent="0.2">
      <c r="L959" s="107"/>
    </row>
    <row r="960" spans="12:12" x14ac:dyDescent="0.2">
      <c r="L960" s="107"/>
    </row>
    <row r="961" spans="12:12" x14ac:dyDescent="0.2">
      <c r="L961" s="107"/>
    </row>
    <row r="962" spans="12:12" x14ac:dyDescent="0.2">
      <c r="L962" s="107"/>
    </row>
    <row r="963" spans="12:12" x14ac:dyDescent="0.2">
      <c r="L963" s="107"/>
    </row>
    <row r="964" spans="12:12" x14ac:dyDescent="0.2">
      <c r="L964" s="107"/>
    </row>
    <row r="965" spans="12:12" x14ac:dyDescent="0.2">
      <c r="L965" s="107"/>
    </row>
    <row r="966" spans="12:12" x14ac:dyDescent="0.2">
      <c r="L966" s="107"/>
    </row>
    <row r="967" spans="12:12" x14ac:dyDescent="0.2">
      <c r="L967" s="107"/>
    </row>
    <row r="968" spans="12:12" x14ac:dyDescent="0.2">
      <c r="L968" s="107"/>
    </row>
    <row r="969" spans="12:12" x14ac:dyDescent="0.2">
      <c r="L969" s="107"/>
    </row>
    <row r="970" spans="12:12" x14ac:dyDescent="0.2">
      <c r="L970" s="107"/>
    </row>
    <row r="971" spans="12:12" x14ac:dyDescent="0.2">
      <c r="L971" s="107"/>
    </row>
    <row r="972" spans="12:12" x14ac:dyDescent="0.2">
      <c r="L972" s="107"/>
    </row>
    <row r="973" spans="12:12" x14ac:dyDescent="0.2">
      <c r="L973" s="107"/>
    </row>
    <row r="974" spans="12:12" x14ac:dyDescent="0.2">
      <c r="L974" s="107"/>
    </row>
    <row r="975" spans="12:12" x14ac:dyDescent="0.2">
      <c r="L975" s="107"/>
    </row>
    <row r="976" spans="12:12" x14ac:dyDescent="0.2">
      <c r="L976" s="107"/>
    </row>
    <row r="977" spans="12:12" x14ac:dyDescent="0.2">
      <c r="L977" s="107"/>
    </row>
    <row r="978" spans="12:12" x14ac:dyDescent="0.2">
      <c r="L978" s="107"/>
    </row>
    <row r="979" spans="12:12" x14ac:dyDescent="0.2">
      <c r="L979" s="107"/>
    </row>
    <row r="980" spans="12:12" x14ac:dyDescent="0.2">
      <c r="L980" s="107"/>
    </row>
    <row r="981" spans="12:12" x14ac:dyDescent="0.2">
      <c r="L981" s="107"/>
    </row>
    <row r="982" spans="12:12" x14ac:dyDescent="0.2">
      <c r="L982" s="107"/>
    </row>
    <row r="983" spans="12:12" x14ac:dyDescent="0.2">
      <c r="L983" s="107"/>
    </row>
    <row r="984" spans="12:12" x14ac:dyDescent="0.2">
      <c r="L984" s="107"/>
    </row>
    <row r="985" spans="12:12" x14ac:dyDescent="0.2">
      <c r="L985" s="107"/>
    </row>
    <row r="986" spans="12:12" x14ac:dyDescent="0.2">
      <c r="L986" s="107"/>
    </row>
    <row r="987" spans="12:12" x14ac:dyDescent="0.2">
      <c r="L987" s="107"/>
    </row>
    <row r="988" spans="12:12" x14ac:dyDescent="0.2">
      <c r="L988" s="107"/>
    </row>
    <row r="989" spans="12:12" x14ac:dyDescent="0.2">
      <c r="L989" s="107"/>
    </row>
    <row r="990" spans="12:12" x14ac:dyDescent="0.2">
      <c r="L990" s="107"/>
    </row>
    <row r="991" spans="12:12" x14ac:dyDescent="0.2">
      <c r="L991" s="107"/>
    </row>
    <row r="992" spans="12:12" x14ac:dyDescent="0.2">
      <c r="L992" s="107"/>
    </row>
    <row r="993" spans="12:12" x14ac:dyDescent="0.2">
      <c r="L993" s="107"/>
    </row>
    <row r="994" spans="12:12" x14ac:dyDescent="0.2">
      <c r="L994" s="107"/>
    </row>
    <row r="995" spans="12:12" x14ac:dyDescent="0.2">
      <c r="L995" s="107"/>
    </row>
    <row r="996" spans="12:12" x14ac:dyDescent="0.2">
      <c r="L996" s="107"/>
    </row>
    <row r="997" spans="12:12" x14ac:dyDescent="0.2">
      <c r="L997" s="107"/>
    </row>
    <row r="998" spans="12:12" x14ac:dyDescent="0.2">
      <c r="L998" s="107"/>
    </row>
    <row r="999" spans="12:12" x14ac:dyDescent="0.2">
      <c r="L999" s="107"/>
    </row>
    <row r="1000" spans="12:12" x14ac:dyDescent="0.2">
      <c r="L1000" s="107"/>
    </row>
    <row r="1001" spans="12:12" x14ac:dyDescent="0.2">
      <c r="L1001" s="107"/>
    </row>
    <row r="1002" spans="12:12" x14ac:dyDescent="0.2">
      <c r="L1002" s="107"/>
    </row>
    <row r="1003" spans="12:12" x14ac:dyDescent="0.2">
      <c r="L1003" s="107"/>
    </row>
    <row r="1004" spans="12:12" x14ac:dyDescent="0.2">
      <c r="L1004" s="107"/>
    </row>
    <row r="1005" spans="12:12" x14ac:dyDescent="0.2">
      <c r="L1005" s="107"/>
    </row>
    <row r="1006" spans="12:12" x14ac:dyDescent="0.2">
      <c r="L1006" s="107"/>
    </row>
    <row r="1007" spans="12:12" x14ac:dyDescent="0.2">
      <c r="L1007" s="107"/>
    </row>
    <row r="1008" spans="12:12" x14ac:dyDescent="0.2">
      <c r="L1008" s="107"/>
    </row>
    <row r="1009" spans="12:12" x14ac:dyDescent="0.2">
      <c r="L1009" s="107"/>
    </row>
    <row r="1010" spans="12:12" x14ac:dyDescent="0.2">
      <c r="L1010" s="107"/>
    </row>
    <row r="1011" spans="12:12" x14ac:dyDescent="0.2">
      <c r="L1011" s="107"/>
    </row>
    <row r="1012" spans="12:12" x14ac:dyDescent="0.2">
      <c r="L1012" s="107"/>
    </row>
    <row r="1013" spans="12:12" x14ac:dyDescent="0.2">
      <c r="L1013" s="107"/>
    </row>
    <row r="1014" spans="12:12" x14ac:dyDescent="0.2">
      <c r="L1014" s="107"/>
    </row>
    <row r="1015" spans="12:12" x14ac:dyDescent="0.2">
      <c r="L1015" s="107"/>
    </row>
    <row r="1016" spans="12:12" x14ac:dyDescent="0.2">
      <c r="L1016" s="107"/>
    </row>
    <row r="1017" spans="12:12" x14ac:dyDescent="0.2">
      <c r="L1017" s="107"/>
    </row>
    <row r="1018" spans="12:12" x14ac:dyDescent="0.2">
      <c r="L1018" s="107"/>
    </row>
    <row r="1019" spans="12:12" x14ac:dyDescent="0.2">
      <c r="L1019" s="107"/>
    </row>
    <row r="1020" spans="12:12" x14ac:dyDescent="0.2">
      <c r="L1020" s="107"/>
    </row>
    <row r="1021" spans="12:12" x14ac:dyDescent="0.2">
      <c r="L1021" s="107"/>
    </row>
    <row r="1022" spans="12:12" x14ac:dyDescent="0.2">
      <c r="L1022" s="107"/>
    </row>
    <row r="1023" spans="12:12" x14ac:dyDescent="0.2">
      <c r="L1023" s="107"/>
    </row>
    <row r="1024" spans="12:12" x14ac:dyDescent="0.2">
      <c r="L1024" s="107"/>
    </row>
    <row r="1025" spans="12:12" x14ac:dyDescent="0.2">
      <c r="L1025" s="107"/>
    </row>
    <row r="1026" spans="12:12" x14ac:dyDescent="0.2">
      <c r="L1026" s="107"/>
    </row>
    <row r="1027" spans="12:12" x14ac:dyDescent="0.2">
      <c r="L1027" s="107"/>
    </row>
    <row r="1028" spans="12:12" x14ac:dyDescent="0.2">
      <c r="L1028" s="107"/>
    </row>
    <row r="1029" spans="12:12" x14ac:dyDescent="0.2">
      <c r="L1029" s="107"/>
    </row>
    <row r="1030" spans="12:12" x14ac:dyDescent="0.2">
      <c r="L1030" s="107"/>
    </row>
    <row r="1031" spans="12:12" x14ac:dyDescent="0.2">
      <c r="L1031" s="107"/>
    </row>
    <row r="1032" spans="12:12" x14ac:dyDescent="0.2">
      <c r="L1032" s="107"/>
    </row>
    <row r="1033" spans="12:12" x14ac:dyDescent="0.2">
      <c r="L1033" s="107"/>
    </row>
    <row r="1034" spans="12:12" x14ac:dyDescent="0.2">
      <c r="L1034" s="107"/>
    </row>
    <row r="1035" spans="12:12" x14ac:dyDescent="0.2">
      <c r="L1035" s="107"/>
    </row>
    <row r="1036" spans="12:12" x14ac:dyDescent="0.2">
      <c r="L1036" s="107"/>
    </row>
    <row r="1037" spans="12:12" x14ac:dyDescent="0.2">
      <c r="L1037" s="107"/>
    </row>
    <row r="1038" spans="12:12" x14ac:dyDescent="0.2">
      <c r="L1038" s="107"/>
    </row>
    <row r="1039" spans="12:12" x14ac:dyDescent="0.2">
      <c r="L1039" s="107"/>
    </row>
    <row r="1040" spans="12:12" x14ac:dyDescent="0.2">
      <c r="L1040" s="107"/>
    </row>
    <row r="1041" spans="12:12" x14ac:dyDescent="0.2">
      <c r="L1041" s="107"/>
    </row>
    <row r="1042" spans="12:12" x14ac:dyDescent="0.2">
      <c r="L1042" s="107"/>
    </row>
    <row r="1043" spans="12:12" x14ac:dyDescent="0.2">
      <c r="L1043" s="107"/>
    </row>
    <row r="1044" spans="12:12" x14ac:dyDescent="0.2">
      <c r="L1044" s="107"/>
    </row>
    <row r="1045" spans="12:12" x14ac:dyDescent="0.2">
      <c r="L1045" s="107"/>
    </row>
    <row r="1046" spans="12:12" x14ac:dyDescent="0.2">
      <c r="L1046" s="107"/>
    </row>
    <row r="1047" spans="12:12" x14ac:dyDescent="0.2">
      <c r="L1047" s="107"/>
    </row>
    <row r="1048" spans="12:12" x14ac:dyDescent="0.2">
      <c r="L1048" s="107"/>
    </row>
    <row r="1049" spans="12:12" x14ac:dyDescent="0.2">
      <c r="L1049" s="107"/>
    </row>
    <row r="1050" spans="12:12" x14ac:dyDescent="0.2">
      <c r="L1050" s="107"/>
    </row>
    <row r="1051" spans="12:12" x14ac:dyDescent="0.2">
      <c r="L1051" s="107"/>
    </row>
    <row r="1052" spans="12:12" x14ac:dyDescent="0.2">
      <c r="L1052" s="107"/>
    </row>
    <row r="1053" spans="12:12" x14ac:dyDescent="0.2">
      <c r="L1053" s="107"/>
    </row>
    <row r="1054" spans="12:12" x14ac:dyDescent="0.2">
      <c r="L1054" s="107"/>
    </row>
    <row r="1055" spans="12:12" x14ac:dyDescent="0.2">
      <c r="L1055" s="107"/>
    </row>
    <row r="1056" spans="12:12" x14ac:dyDescent="0.2">
      <c r="L1056" s="107"/>
    </row>
    <row r="1057" spans="12:12" x14ac:dyDescent="0.2">
      <c r="L1057" s="107"/>
    </row>
    <row r="1058" spans="12:12" x14ac:dyDescent="0.2">
      <c r="L1058" s="107"/>
    </row>
    <row r="1059" spans="12:12" x14ac:dyDescent="0.2">
      <c r="L1059" s="107"/>
    </row>
    <row r="1060" spans="12:12" x14ac:dyDescent="0.2">
      <c r="L1060" s="107"/>
    </row>
    <row r="1061" spans="12:12" x14ac:dyDescent="0.2">
      <c r="L1061" s="107"/>
    </row>
    <row r="1062" spans="12:12" x14ac:dyDescent="0.2">
      <c r="L1062" s="107"/>
    </row>
    <row r="1063" spans="12:12" x14ac:dyDescent="0.2">
      <c r="L1063" s="107"/>
    </row>
    <row r="1064" spans="12:12" x14ac:dyDescent="0.2">
      <c r="L1064" s="107"/>
    </row>
    <row r="1065" spans="12:12" x14ac:dyDescent="0.2">
      <c r="L1065" s="107"/>
    </row>
    <row r="1066" spans="12:12" x14ac:dyDescent="0.2">
      <c r="L1066" s="107"/>
    </row>
    <row r="1067" spans="12:12" x14ac:dyDescent="0.2">
      <c r="L1067" s="107"/>
    </row>
    <row r="1068" spans="12:12" x14ac:dyDescent="0.2">
      <c r="L1068" s="107"/>
    </row>
    <row r="1069" spans="12:12" x14ac:dyDescent="0.2">
      <c r="L1069" s="107"/>
    </row>
    <row r="1070" spans="12:12" x14ac:dyDescent="0.2">
      <c r="L1070" s="107"/>
    </row>
    <row r="1071" spans="12:12" x14ac:dyDescent="0.2">
      <c r="L1071" s="107"/>
    </row>
    <row r="1072" spans="12:12" x14ac:dyDescent="0.2">
      <c r="L1072" s="107"/>
    </row>
    <row r="1073" spans="12:12" x14ac:dyDescent="0.2">
      <c r="L1073" s="107"/>
    </row>
    <row r="1074" spans="12:12" x14ac:dyDescent="0.2">
      <c r="L1074" s="107"/>
    </row>
    <row r="1075" spans="12:12" x14ac:dyDescent="0.2">
      <c r="L1075" s="107"/>
    </row>
    <row r="1076" spans="12:12" x14ac:dyDescent="0.2">
      <c r="L1076" s="107"/>
    </row>
    <row r="1077" spans="12:12" x14ac:dyDescent="0.2">
      <c r="L1077" s="107"/>
    </row>
    <row r="1078" spans="12:12" x14ac:dyDescent="0.2">
      <c r="L1078" s="107"/>
    </row>
    <row r="1079" spans="12:12" x14ac:dyDescent="0.2">
      <c r="L1079" s="107"/>
    </row>
    <row r="1080" spans="12:12" x14ac:dyDescent="0.2">
      <c r="L1080" s="107"/>
    </row>
    <row r="1081" spans="12:12" x14ac:dyDescent="0.2">
      <c r="L1081" s="107"/>
    </row>
    <row r="1082" spans="12:12" x14ac:dyDescent="0.2">
      <c r="L1082" s="107"/>
    </row>
    <row r="1083" spans="12:12" x14ac:dyDescent="0.2">
      <c r="L1083" s="107"/>
    </row>
    <row r="1084" spans="12:12" x14ac:dyDescent="0.2">
      <c r="L1084" s="107"/>
    </row>
    <row r="1085" spans="12:12" x14ac:dyDescent="0.2">
      <c r="L1085" s="107"/>
    </row>
    <row r="1086" spans="12:12" x14ac:dyDescent="0.2">
      <c r="L1086" s="107"/>
    </row>
    <row r="1087" spans="12:12" x14ac:dyDescent="0.2">
      <c r="L1087" s="107"/>
    </row>
    <row r="1088" spans="12:12" x14ac:dyDescent="0.2">
      <c r="L1088" s="107"/>
    </row>
    <row r="1089" spans="12:12" x14ac:dyDescent="0.2">
      <c r="L1089" s="107"/>
    </row>
    <row r="1090" spans="12:12" x14ac:dyDescent="0.2">
      <c r="L1090" s="107"/>
    </row>
    <row r="1091" spans="12:12" x14ac:dyDescent="0.2">
      <c r="L1091" s="107"/>
    </row>
    <row r="1092" spans="12:12" x14ac:dyDescent="0.2">
      <c r="L1092" s="107"/>
    </row>
    <row r="1093" spans="12:12" x14ac:dyDescent="0.2">
      <c r="L1093" s="107"/>
    </row>
    <row r="1094" spans="12:12" x14ac:dyDescent="0.2">
      <c r="L1094" s="107"/>
    </row>
    <row r="1095" spans="12:12" x14ac:dyDescent="0.2">
      <c r="L1095" s="107"/>
    </row>
    <row r="1096" spans="12:12" x14ac:dyDescent="0.2">
      <c r="L1096" s="107"/>
    </row>
    <row r="1097" spans="12:12" x14ac:dyDescent="0.2">
      <c r="L1097" s="107"/>
    </row>
    <row r="1098" spans="12:12" x14ac:dyDescent="0.2">
      <c r="L1098" s="107"/>
    </row>
    <row r="1099" spans="12:12" x14ac:dyDescent="0.2">
      <c r="L1099" s="107"/>
    </row>
    <row r="1100" spans="12:12" x14ac:dyDescent="0.2">
      <c r="L1100" s="107"/>
    </row>
    <row r="1101" spans="12:12" x14ac:dyDescent="0.2">
      <c r="L1101" s="107"/>
    </row>
    <row r="1102" spans="12:12" x14ac:dyDescent="0.2">
      <c r="L1102" s="107"/>
    </row>
    <row r="1103" spans="12:12" x14ac:dyDescent="0.2">
      <c r="L1103" s="107"/>
    </row>
    <row r="1104" spans="12:12" x14ac:dyDescent="0.2">
      <c r="L1104" s="107"/>
    </row>
    <row r="1105" spans="12:12" x14ac:dyDescent="0.2">
      <c r="L1105" s="107"/>
    </row>
    <row r="1106" spans="12:12" x14ac:dyDescent="0.2">
      <c r="L1106" s="107"/>
    </row>
    <row r="1107" spans="12:12" x14ac:dyDescent="0.2">
      <c r="L1107" s="107"/>
    </row>
    <row r="1108" spans="12:12" x14ac:dyDescent="0.2">
      <c r="L1108" s="107"/>
    </row>
    <row r="1109" spans="12:12" x14ac:dyDescent="0.2">
      <c r="L1109" s="107"/>
    </row>
    <row r="1110" spans="12:12" x14ac:dyDescent="0.2">
      <c r="L1110" s="107"/>
    </row>
    <row r="1111" spans="12:12" x14ac:dyDescent="0.2">
      <c r="L1111" s="107"/>
    </row>
    <row r="1112" spans="12:12" x14ac:dyDescent="0.2">
      <c r="L1112" s="107"/>
    </row>
    <row r="1113" spans="12:12" x14ac:dyDescent="0.2">
      <c r="L1113" s="107"/>
    </row>
    <row r="1114" spans="12:12" x14ac:dyDescent="0.2">
      <c r="L1114" s="107"/>
    </row>
    <row r="1115" spans="12:12" x14ac:dyDescent="0.2">
      <c r="L1115" s="107"/>
    </row>
    <row r="1116" spans="12:12" x14ac:dyDescent="0.2">
      <c r="L1116" s="107"/>
    </row>
    <row r="1117" spans="12:12" x14ac:dyDescent="0.2">
      <c r="L1117" s="107"/>
    </row>
    <row r="1118" spans="12:12" x14ac:dyDescent="0.2">
      <c r="L1118" s="107"/>
    </row>
    <row r="1119" spans="12:12" x14ac:dyDescent="0.2">
      <c r="L1119" s="107"/>
    </row>
    <row r="1120" spans="12:12" x14ac:dyDescent="0.2">
      <c r="L1120" s="107"/>
    </row>
    <row r="1121" spans="12:12" x14ac:dyDescent="0.2">
      <c r="L1121" s="107"/>
    </row>
    <row r="1122" spans="12:12" x14ac:dyDescent="0.2">
      <c r="L1122" s="107"/>
    </row>
    <row r="1123" spans="12:12" x14ac:dyDescent="0.2">
      <c r="L1123" s="107"/>
    </row>
    <row r="1124" spans="12:12" x14ac:dyDescent="0.2">
      <c r="L1124" s="107"/>
    </row>
    <row r="1125" spans="12:12" x14ac:dyDescent="0.2">
      <c r="L1125" s="107"/>
    </row>
    <row r="1126" spans="12:12" x14ac:dyDescent="0.2">
      <c r="L1126" s="107"/>
    </row>
    <row r="1127" spans="12:12" x14ac:dyDescent="0.2">
      <c r="L1127" s="107"/>
    </row>
    <row r="1128" spans="12:12" x14ac:dyDescent="0.2">
      <c r="L1128" s="107"/>
    </row>
    <row r="1129" spans="12:12" x14ac:dyDescent="0.2">
      <c r="L1129" s="107"/>
    </row>
    <row r="1130" spans="12:12" x14ac:dyDescent="0.2">
      <c r="L1130" s="107"/>
    </row>
    <row r="1131" spans="12:12" x14ac:dyDescent="0.2">
      <c r="L1131" s="107"/>
    </row>
    <row r="1132" spans="12:12" x14ac:dyDescent="0.2">
      <c r="L1132" s="107"/>
    </row>
    <row r="1133" spans="12:12" x14ac:dyDescent="0.2">
      <c r="L1133" s="107"/>
    </row>
    <row r="1134" spans="12:12" x14ac:dyDescent="0.2">
      <c r="L1134" s="107"/>
    </row>
    <row r="1135" spans="12:12" x14ac:dyDescent="0.2">
      <c r="L1135" s="107"/>
    </row>
    <row r="1136" spans="12:12" x14ac:dyDescent="0.2">
      <c r="L1136" s="107"/>
    </row>
    <row r="1137" spans="12:12" x14ac:dyDescent="0.2">
      <c r="L1137" s="107"/>
    </row>
    <row r="1138" spans="12:12" x14ac:dyDescent="0.2">
      <c r="L1138" s="107"/>
    </row>
    <row r="1139" spans="12:12" x14ac:dyDescent="0.2">
      <c r="L1139" s="107"/>
    </row>
    <row r="1140" spans="12:12" x14ac:dyDescent="0.2">
      <c r="L1140" s="107"/>
    </row>
    <row r="1141" spans="12:12" x14ac:dyDescent="0.2">
      <c r="L1141" s="107"/>
    </row>
    <row r="1142" spans="12:12" x14ac:dyDescent="0.2">
      <c r="L1142" s="107"/>
    </row>
    <row r="1143" spans="12:12" x14ac:dyDescent="0.2">
      <c r="L1143" s="107"/>
    </row>
    <row r="1144" spans="12:12" x14ac:dyDescent="0.2">
      <c r="L1144" s="107"/>
    </row>
    <row r="1145" spans="12:12" x14ac:dyDescent="0.2">
      <c r="L1145" s="107"/>
    </row>
    <row r="1146" spans="12:12" x14ac:dyDescent="0.2">
      <c r="L1146" s="107"/>
    </row>
    <row r="1147" spans="12:12" x14ac:dyDescent="0.2">
      <c r="L1147" s="107"/>
    </row>
    <row r="1148" spans="12:12" x14ac:dyDescent="0.2">
      <c r="L1148" s="107"/>
    </row>
    <row r="1149" spans="12:12" x14ac:dyDescent="0.2">
      <c r="L1149" s="107"/>
    </row>
    <row r="1150" spans="12:12" x14ac:dyDescent="0.2">
      <c r="L1150" s="107"/>
    </row>
    <row r="1151" spans="12:12" x14ac:dyDescent="0.2">
      <c r="L1151" s="107"/>
    </row>
    <row r="1152" spans="12:12" x14ac:dyDescent="0.2">
      <c r="L1152" s="107"/>
    </row>
    <row r="1153" spans="12:12" x14ac:dyDescent="0.2">
      <c r="L1153" s="107"/>
    </row>
    <row r="1154" spans="12:12" x14ac:dyDescent="0.2">
      <c r="L1154" s="107"/>
    </row>
    <row r="1155" spans="12:12" x14ac:dyDescent="0.2">
      <c r="L1155" s="107"/>
    </row>
    <row r="1156" spans="12:12" x14ac:dyDescent="0.2">
      <c r="L1156" s="107"/>
    </row>
    <row r="1157" spans="12:12" x14ac:dyDescent="0.2">
      <c r="L1157" s="107"/>
    </row>
    <row r="1158" spans="12:12" x14ac:dyDescent="0.2">
      <c r="L1158" s="107"/>
    </row>
    <row r="1159" spans="12:12" x14ac:dyDescent="0.2">
      <c r="L1159" s="107"/>
    </row>
    <row r="1160" spans="12:12" x14ac:dyDescent="0.2">
      <c r="L1160" s="107"/>
    </row>
    <row r="1161" spans="12:12" x14ac:dyDescent="0.2">
      <c r="L1161" s="107"/>
    </row>
    <row r="1162" spans="12:12" x14ac:dyDescent="0.2">
      <c r="L1162" s="107"/>
    </row>
    <row r="1163" spans="12:12" x14ac:dyDescent="0.2">
      <c r="L1163" s="107"/>
    </row>
    <row r="1164" spans="12:12" x14ac:dyDescent="0.2">
      <c r="L1164" s="107"/>
    </row>
    <row r="1165" spans="12:12" x14ac:dyDescent="0.2">
      <c r="L1165" s="107"/>
    </row>
    <row r="1166" spans="12:12" x14ac:dyDescent="0.2">
      <c r="L1166" s="107"/>
    </row>
    <row r="1167" spans="12:12" x14ac:dyDescent="0.2">
      <c r="L1167" s="107"/>
    </row>
    <row r="1168" spans="12:12" x14ac:dyDescent="0.2">
      <c r="L1168" s="107"/>
    </row>
    <row r="1169" spans="12:12" x14ac:dyDescent="0.2">
      <c r="L1169" s="107"/>
    </row>
    <row r="1170" spans="12:12" x14ac:dyDescent="0.2">
      <c r="L1170" s="107"/>
    </row>
    <row r="1171" spans="12:12" x14ac:dyDescent="0.2">
      <c r="L1171" s="107"/>
    </row>
    <row r="1172" spans="12:12" x14ac:dyDescent="0.2">
      <c r="L1172" s="107"/>
    </row>
    <row r="1173" spans="12:12" x14ac:dyDescent="0.2">
      <c r="L1173" s="107"/>
    </row>
    <row r="1174" spans="12:12" x14ac:dyDescent="0.2">
      <c r="L1174" s="107"/>
    </row>
    <row r="1175" spans="12:12" x14ac:dyDescent="0.2">
      <c r="L1175" s="107"/>
    </row>
    <row r="1176" spans="12:12" x14ac:dyDescent="0.2">
      <c r="L1176" s="107"/>
    </row>
    <row r="1177" spans="12:12" x14ac:dyDescent="0.2">
      <c r="L1177" s="107"/>
    </row>
    <row r="1178" spans="12:12" x14ac:dyDescent="0.2">
      <c r="L1178" s="107"/>
    </row>
    <row r="1179" spans="12:12" x14ac:dyDescent="0.2">
      <c r="L1179" s="107"/>
    </row>
    <row r="1180" spans="12:12" x14ac:dyDescent="0.2">
      <c r="L1180" s="107"/>
    </row>
    <row r="1181" spans="12:12" x14ac:dyDescent="0.2">
      <c r="L1181" s="107"/>
    </row>
    <row r="1182" spans="12:12" x14ac:dyDescent="0.2">
      <c r="L1182" s="107"/>
    </row>
    <row r="1183" spans="12:12" x14ac:dyDescent="0.2">
      <c r="L1183" s="107"/>
    </row>
    <row r="1184" spans="12:12" x14ac:dyDescent="0.2">
      <c r="L1184" s="107"/>
    </row>
    <row r="1185" spans="12:12" x14ac:dyDescent="0.2">
      <c r="L1185" s="107"/>
    </row>
    <row r="1186" spans="12:12" x14ac:dyDescent="0.2">
      <c r="L1186" s="107"/>
    </row>
    <row r="1187" spans="12:12" x14ac:dyDescent="0.2">
      <c r="L1187" s="107"/>
    </row>
    <row r="1188" spans="12:12" x14ac:dyDescent="0.2">
      <c r="L1188" s="107"/>
    </row>
    <row r="1189" spans="12:12" x14ac:dyDescent="0.2">
      <c r="L1189" s="107"/>
    </row>
    <row r="1190" spans="12:12" x14ac:dyDescent="0.2">
      <c r="L1190" s="107"/>
    </row>
    <row r="1191" spans="12:12" x14ac:dyDescent="0.2">
      <c r="L1191" s="107"/>
    </row>
    <row r="1192" spans="12:12" x14ac:dyDescent="0.2">
      <c r="L1192" s="107"/>
    </row>
    <row r="1193" spans="12:12" x14ac:dyDescent="0.2">
      <c r="L1193" s="107"/>
    </row>
    <row r="1194" spans="12:12" x14ac:dyDescent="0.2">
      <c r="L1194" s="107"/>
    </row>
    <row r="1195" spans="12:12" x14ac:dyDescent="0.2">
      <c r="L1195" s="107"/>
    </row>
    <row r="1196" spans="12:12" x14ac:dyDescent="0.2">
      <c r="L1196" s="107"/>
    </row>
    <row r="1197" spans="12:12" x14ac:dyDescent="0.2">
      <c r="L1197" s="107"/>
    </row>
    <row r="1198" spans="12:12" x14ac:dyDescent="0.2">
      <c r="L1198" s="107"/>
    </row>
    <row r="1199" spans="12:12" x14ac:dyDescent="0.2">
      <c r="L1199" s="107"/>
    </row>
    <row r="1200" spans="12:12" x14ac:dyDescent="0.2">
      <c r="L1200" s="107"/>
    </row>
    <row r="1201" spans="12:12" x14ac:dyDescent="0.2">
      <c r="L1201" s="107"/>
    </row>
    <row r="1202" spans="12:12" x14ac:dyDescent="0.2">
      <c r="L1202" s="107"/>
    </row>
    <row r="1203" spans="12:12" x14ac:dyDescent="0.2">
      <c r="L1203" s="107"/>
    </row>
    <row r="1204" spans="12:12" x14ac:dyDescent="0.2">
      <c r="L1204" s="107"/>
    </row>
    <row r="1205" spans="12:12" x14ac:dyDescent="0.2">
      <c r="L1205" s="107"/>
    </row>
    <row r="1206" spans="12:12" x14ac:dyDescent="0.2">
      <c r="L1206" s="107"/>
    </row>
    <row r="1207" spans="12:12" x14ac:dyDescent="0.2">
      <c r="L1207" s="107"/>
    </row>
    <row r="1208" spans="12:12" x14ac:dyDescent="0.2">
      <c r="L1208" s="107"/>
    </row>
    <row r="1209" spans="12:12" x14ac:dyDescent="0.2">
      <c r="L1209" s="107"/>
    </row>
    <row r="1210" spans="12:12" x14ac:dyDescent="0.2">
      <c r="L1210" s="107"/>
    </row>
    <row r="1211" spans="12:12" x14ac:dyDescent="0.2">
      <c r="L1211" s="107"/>
    </row>
    <row r="1212" spans="12:12" x14ac:dyDescent="0.2">
      <c r="L1212" s="107"/>
    </row>
    <row r="1213" spans="12:12" x14ac:dyDescent="0.2">
      <c r="L1213" s="107"/>
    </row>
    <row r="1214" spans="12:12" x14ac:dyDescent="0.2">
      <c r="L1214" s="107"/>
    </row>
    <row r="1215" spans="12:12" x14ac:dyDescent="0.2">
      <c r="L1215" s="107"/>
    </row>
    <row r="1216" spans="12:12" x14ac:dyDescent="0.2">
      <c r="L1216" s="107"/>
    </row>
    <row r="1217" spans="12:12" x14ac:dyDescent="0.2">
      <c r="L1217" s="107"/>
    </row>
    <row r="1218" spans="12:12" x14ac:dyDescent="0.2">
      <c r="L1218" s="107"/>
    </row>
    <row r="1219" spans="12:12" x14ac:dyDescent="0.2">
      <c r="L1219" s="107"/>
    </row>
    <row r="1220" spans="12:12" x14ac:dyDescent="0.2">
      <c r="L1220" s="107"/>
    </row>
    <row r="1221" spans="12:12" x14ac:dyDescent="0.2">
      <c r="L1221" s="107"/>
    </row>
    <row r="1222" spans="12:12" x14ac:dyDescent="0.2">
      <c r="L1222" s="107"/>
    </row>
    <row r="1223" spans="12:12" x14ac:dyDescent="0.2">
      <c r="L1223" s="107"/>
    </row>
    <row r="1224" spans="12:12" x14ac:dyDescent="0.2">
      <c r="L1224" s="107"/>
    </row>
    <row r="1225" spans="12:12" x14ac:dyDescent="0.2">
      <c r="L1225" s="107"/>
    </row>
    <row r="1226" spans="12:12" x14ac:dyDescent="0.2">
      <c r="L1226" s="107"/>
    </row>
    <row r="1227" spans="12:12" x14ac:dyDescent="0.2">
      <c r="L1227" s="107"/>
    </row>
    <row r="1228" spans="12:12" x14ac:dyDescent="0.2">
      <c r="L1228" s="107"/>
    </row>
    <row r="1229" spans="12:12" x14ac:dyDescent="0.2">
      <c r="L1229" s="107"/>
    </row>
    <row r="1230" spans="12:12" x14ac:dyDescent="0.2">
      <c r="L1230" s="107"/>
    </row>
    <row r="1231" spans="12:12" x14ac:dyDescent="0.2">
      <c r="L1231" s="107"/>
    </row>
    <row r="1232" spans="12:12" x14ac:dyDescent="0.2">
      <c r="L1232" s="107"/>
    </row>
    <row r="1233" spans="12:12" x14ac:dyDescent="0.2">
      <c r="L1233" s="107"/>
    </row>
    <row r="1234" spans="12:12" x14ac:dyDescent="0.2">
      <c r="L1234" s="107"/>
    </row>
    <row r="1235" spans="12:12" x14ac:dyDescent="0.2">
      <c r="L1235" s="107"/>
    </row>
    <row r="1236" spans="12:12" x14ac:dyDescent="0.2">
      <c r="L1236" s="107"/>
    </row>
    <row r="1237" spans="12:12" x14ac:dyDescent="0.2">
      <c r="L1237" s="107"/>
    </row>
    <row r="1238" spans="12:12" x14ac:dyDescent="0.2">
      <c r="L1238" s="107"/>
    </row>
    <row r="1239" spans="12:12" x14ac:dyDescent="0.2">
      <c r="L1239" s="107"/>
    </row>
    <row r="1240" spans="12:12" x14ac:dyDescent="0.2">
      <c r="L1240" s="107"/>
    </row>
    <row r="1241" spans="12:12" x14ac:dyDescent="0.2">
      <c r="L1241" s="107"/>
    </row>
    <row r="1242" spans="12:12" x14ac:dyDescent="0.2">
      <c r="L1242" s="107"/>
    </row>
    <row r="1243" spans="12:12" x14ac:dyDescent="0.2">
      <c r="L1243" s="107"/>
    </row>
    <row r="1244" spans="12:12" x14ac:dyDescent="0.2">
      <c r="L1244" s="107"/>
    </row>
    <row r="1245" spans="12:12" x14ac:dyDescent="0.2">
      <c r="L1245" s="107"/>
    </row>
    <row r="1246" spans="12:12" x14ac:dyDescent="0.2">
      <c r="L1246" s="107"/>
    </row>
    <row r="1247" spans="12:12" x14ac:dyDescent="0.2">
      <c r="L1247" s="107"/>
    </row>
    <row r="1248" spans="12:12" x14ac:dyDescent="0.2">
      <c r="L1248" s="107"/>
    </row>
    <row r="1249" spans="12:12" x14ac:dyDescent="0.2">
      <c r="L1249" s="107"/>
    </row>
    <row r="1250" spans="12:12" x14ac:dyDescent="0.2">
      <c r="L1250" s="107"/>
    </row>
    <row r="1251" spans="12:12" x14ac:dyDescent="0.2">
      <c r="L1251" s="107"/>
    </row>
    <row r="1252" spans="12:12" x14ac:dyDescent="0.2">
      <c r="L1252" s="107"/>
    </row>
    <row r="1253" spans="12:12" x14ac:dyDescent="0.2">
      <c r="L1253" s="107"/>
    </row>
    <row r="1254" spans="12:12" x14ac:dyDescent="0.2">
      <c r="L1254" s="107"/>
    </row>
    <row r="1255" spans="12:12" x14ac:dyDescent="0.2">
      <c r="L1255" s="107"/>
    </row>
    <row r="1256" spans="12:12" x14ac:dyDescent="0.2">
      <c r="L1256" s="107"/>
    </row>
    <row r="1257" spans="12:12" x14ac:dyDescent="0.2">
      <c r="L1257" s="107"/>
    </row>
    <row r="1258" spans="12:12" x14ac:dyDescent="0.2">
      <c r="L1258" s="107"/>
    </row>
    <row r="1259" spans="12:12" x14ac:dyDescent="0.2">
      <c r="L1259" s="107"/>
    </row>
    <row r="1260" spans="12:12" x14ac:dyDescent="0.2">
      <c r="L1260" s="107"/>
    </row>
    <row r="1261" spans="12:12" x14ac:dyDescent="0.2">
      <c r="L1261" s="107"/>
    </row>
    <row r="1262" spans="12:12" x14ac:dyDescent="0.2">
      <c r="L1262" s="107"/>
    </row>
    <row r="1263" spans="12:12" x14ac:dyDescent="0.2">
      <c r="L1263" s="107"/>
    </row>
    <row r="1264" spans="12:12" x14ac:dyDescent="0.2">
      <c r="L1264" s="107"/>
    </row>
    <row r="1265" spans="12:12" x14ac:dyDescent="0.2">
      <c r="L1265" s="107"/>
    </row>
    <row r="1266" spans="12:12" x14ac:dyDescent="0.2">
      <c r="L1266" s="107"/>
    </row>
    <row r="1267" spans="12:12" x14ac:dyDescent="0.2">
      <c r="L1267" s="107"/>
    </row>
    <row r="1268" spans="12:12" x14ac:dyDescent="0.2">
      <c r="L1268" s="107"/>
    </row>
    <row r="1269" spans="12:12" x14ac:dyDescent="0.2">
      <c r="L1269" s="107"/>
    </row>
    <row r="1270" spans="12:12" x14ac:dyDescent="0.2">
      <c r="L1270" s="107"/>
    </row>
    <row r="1271" spans="12:12" x14ac:dyDescent="0.2">
      <c r="L1271" s="107"/>
    </row>
    <row r="1272" spans="12:12" x14ac:dyDescent="0.2">
      <c r="L1272" s="107"/>
    </row>
    <row r="1273" spans="12:12" x14ac:dyDescent="0.2">
      <c r="L1273" s="107"/>
    </row>
    <row r="1274" spans="12:12" x14ac:dyDescent="0.2">
      <c r="L1274" s="107"/>
    </row>
    <row r="1275" spans="12:12" x14ac:dyDescent="0.2">
      <c r="L1275" s="107"/>
    </row>
    <row r="1276" spans="12:12" x14ac:dyDescent="0.2">
      <c r="L1276" s="107"/>
    </row>
    <row r="1277" spans="12:12" x14ac:dyDescent="0.2">
      <c r="L1277" s="107"/>
    </row>
    <row r="1278" spans="12:12" x14ac:dyDescent="0.2">
      <c r="L1278" s="107"/>
    </row>
    <row r="1279" spans="12:12" x14ac:dyDescent="0.2">
      <c r="L1279" s="107"/>
    </row>
    <row r="1280" spans="12:12" x14ac:dyDescent="0.2">
      <c r="L1280" s="107"/>
    </row>
    <row r="1281" spans="12:12" x14ac:dyDescent="0.2">
      <c r="L1281" s="107"/>
    </row>
    <row r="1282" spans="12:12" x14ac:dyDescent="0.2">
      <c r="L1282" s="107"/>
    </row>
    <row r="1283" spans="12:12" x14ac:dyDescent="0.2">
      <c r="L1283" s="107"/>
    </row>
    <row r="1284" spans="12:12" x14ac:dyDescent="0.2">
      <c r="L1284" s="107"/>
    </row>
    <row r="1285" spans="12:12" x14ac:dyDescent="0.2">
      <c r="L1285" s="107"/>
    </row>
    <row r="1286" spans="12:12" x14ac:dyDescent="0.2">
      <c r="L1286" s="107"/>
    </row>
    <row r="1287" spans="12:12" x14ac:dyDescent="0.2">
      <c r="L1287" s="107"/>
    </row>
    <row r="1288" spans="12:12" x14ac:dyDescent="0.2">
      <c r="L1288" s="107"/>
    </row>
    <row r="1289" spans="12:12" x14ac:dyDescent="0.2">
      <c r="L1289" s="107"/>
    </row>
    <row r="1290" spans="12:12" x14ac:dyDescent="0.2">
      <c r="L1290" s="107"/>
    </row>
    <row r="1291" spans="12:12" x14ac:dyDescent="0.2">
      <c r="L1291" s="107"/>
    </row>
    <row r="1292" spans="12:12" x14ac:dyDescent="0.2">
      <c r="L1292" s="107"/>
    </row>
    <row r="1293" spans="12:12" x14ac:dyDescent="0.2">
      <c r="L1293" s="107"/>
    </row>
    <row r="1294" spans="12:12" x14ac:dyDescent="0.2">
      <c r="L1294" s="107"/>
    </row>
    <row r="1295" spans="12:12" x14ac:dyDescent="0.2">
      <c r="L1295" s="107"/>
    </row>
    <row r="1296" spans="12:12" x14ac:dyDescent="0.2">
      <c r="L1296" s="107"/>
    </row>
    <row r="1297" spans="12:12" x14ac:dyDescent="0.2">
      <c r="L1297" s="107"/>
    </row>
    <row r="1298" spans="12:12" x14ac:dyDescent="0.2">
      <c r="L1298" s="107"/>
    </row>
    <row r="1299" spans="12:12" x14ac:dyDescent="0.2">
      <c r="L1299" s="107"/>
    </row>
    <row r="1300" spans="12:12" x14ac:dyDescent="0.2">
      <c r="L1300" s="107"/>
    </row>
    <row r="1301" spans="12:12" x14ac:dyDescent="0.2">
      <c r="L1301" s="107"/>
    </row>
    <row r="1302" spans="12:12" x14ac:dyDescent="0.2">
      <c r="L1302" s="107"/>
    </row>
    <row r="1303" spans="12:12" x14ac:dyDescent="0.2">
      <c r="L1303" s="107"/>
    </row>
    <row r="1304" spans="12:12" x14ac:dyDescent="0.2">
      <c r="L1304" s="107"/>
    </row>
    <row r="1305" spans="12:12" x14ac:dyDescent="0.2">
      <c r="L1305" s="107"/>
    </row>
    <row r="1306" spans="12:12" x14ac:dyDescent="0.2">
      <c r="L1306" s="107"/>
    </row>
    <row r="1307" spans="12:12" x14ac:dyDescent="0.2">
      <c r="L1307" s="107"/>
    </row>
    <row r="1308" spans="12:12" x14ac:dyDescent="0.2">
      <c r="L1308" s="107"/>
    </row>
    <row r="1309" spans="12:12" x14ac:dyDescent="0.2">
      <c r="L1309" s="107"/>
    </row>
    <row r="1310" spans="12:12" x14ac:dyDescent="0.2">
      <c r="L1310" s="107"/>
    </row>
    <row r="1311" spans="12:12" x14ac:dyDescent="0.2">
      <c r="L1311" s="107"/>
    </row>
    <row r="1312" spans="12:12" x14ac:dyDescent="0.2">
      <c r="L1312" s="107"/>
    </row>
    <row r="1313" spans="12:12" x14ac:dyDescent="0.2">
      <c r="L1313" s="107"/>
    </row>
    <row r="1314" spans="12:12" x14ac:dyDescent="0.2">
      <c r="L1314" s="107"/>
    </row>
    <row r="1315" spans="12:12" x14ac:dyDescent="0.2">
      <c r="L1315" s="107"/>
    </row>
    <row r="1316" spans="12:12" x14ac:dyDescent="0.2">
      <c r="L1316" s="107"/>
    </row>
    <row r="1317" spans="12:12" x14ac:dyDescent="0.2">
      <c r="L1317" s="107"/>
    </row>
    <row r="1318" spans="12:12" x14ac:dyDescent="0.2">
      <c r="L1318" s="107"/>
    </row>
    <row r="1319" spans="12:12" x14ac:dyDescent="0.2">
      <c r="L1319" s="107"/>
    </row>
    <row r="1320" spans="12:12" x14ac:dyDescent="0.2">
      <c r="L1320" s="107"/>
    </row>
    <row r="1321" spans="12:12" x14ac:dyDescent="0.2">
      <c r="L1321" s="107"/>
    </row>
    <row r="1322" spans="12:12" x14ac:dyDescent="0.2">
      <c r="L1322" s="107"/>
    </row>
    <row r="1323" spans="12:12" x14ac:dyDescent="0.2">
      <c r="L1323" s="107"/>
    </row>
    <row r="1324" spans="12:12" x14ac:dyDescent="0.2">
      <c r="L1324" s="107"/>
    </row>
    <row r="1325" spans="12:12" x14ac:dyDescent="0.2">
      <c r="L1325" s="107"/>
    </row>
    <row r="1326" spans="12:12" x14ac:dyDescent="0.2">
      <c r="L1326" s="107"/>
    </row>
    <row r="1327" spans="12:12" x14ac:dyDescent="0.2">
      <c r="L1327" s="107"/>
    </row>
    <row r="1328" spans="12:12" x14ac:dyDescent="0.2">
      <c r="L1328" s="107"/>
    </row>
    <row r="1329" spans="12:12" x14ac:dyDescent="0.2">
      <c r="L1329" s="107"/>
    </row>
    <row r="1330" spans="12:12" x14ac:dyDescent="0.2">
      <c r="L1330" s="107"/>
    </row>
    <row r="1331" spans="12:12" x14ac:dyDescent="0.2">
      <c r="L1331" s="107"/>
    </row>
    <row r="1332" spans="12:12" x14ac:dyDescent="0.2">
      <c r="L1332" s="107"/>
    </row>
    <row r="1333" spans="12:12" x14ac:dyDescent="0.2">
      <c r="L1333" s="107"/>
    </row>
    <row r="1334" spans="12:12" x14ac:dyDescent="0.2">
      <c r="L1334" s="107"/>
    </row>
    <row r="1335" spans="12:12" x14ac:dyDescent="0.2">
      <c r="L1335" s="107"/>
    </row>
    <row r="1336" spans="12:12" x14ac:dyDescent="0.2">
      <c r="L1336" s="107"/>
    </row>
    <row r="1337" spans="12:12" x14ac:dyDescent="0.2">
      <c r="L1337" s="107"/>
    </row>
    <row r="1338" spans="12:12" x14ac:dyDescent="0.2">
      <c r="L1338" s="107"/>
    </row>
    <row r="1339" spans="12:12" x14ac:dyDescent="0.2">
      <c r="L1339" s="107"/>
    </row>
    <row r="1340" spans="12:12" x14ac:dyDescent="0.2">
      <c r="L1340" s="107"/>
    </row>
    <row r="1341" spans="12:12" x14ac:dyDescent="0.2">
      <c r="L1341" s="107"/>
    </row>
    <row r="1342" spans="12:12" x14ac:dyDescent="0.2">
      <c r="L1342" s="107"/>
    </row>
    <row r="1343" spans="12:12" x14ac:dyDescent="0.2">
      <c r="L1343" s="107"/>
    </row>
    <row r="1344" spans="12:12" x14ac:dyDescent="0.2">
      <c r="L1344" s="107"/>
    </row>
    <row r="1345" spans="12:12" x14ac:dyDescent="0.2">
      <c r="L1345" s="107"/>
    </row>
    <row r="1346" spans="12:12" x14ac:dyDescent="0.2">
      <c r="L1346" s="107"/>
    </row>
    <row r="1347" spans="12:12" x14ac:dyDescent="0.2">
      <c r="L1347" s="107"/>
    </row>
    <row r="1348" spans="12:12" x14ac:dyDescent="0.2">
      <c r="L1348" s="107"/>
    </row>
    <row r="1349" spans="12:12" x14ac:dyDescent="0.2">
      <c r="L1349" s="107"/>
    </row>
    <row r="1350" spans="12:12" x14ac:dyDescent="0.2">
      <c r="L1350" s="107"/>
    </row>
    <row r="1351" spans="12:12" x14ac:dyDescent="0.2">
      <c r="L1351" s="107"/>
    </row>
    <row r="1352" spans="12:12" x14ac:dyDescent="0.2">
      <c r="L1352" s="107"/>
    </row>
    <row r="1353" spans="12:12" x14ac:dyDescent="0.2">
      <c r="L1353" s="107"/>
    </row>
    <row r="1354" spans="12:12" x14ac:dyDescent="0.2">
      <c r="L1354" s="107"/>
    </row>
    <row r="1355" spans="12:12" x14ac:dyDescent="0.2">
      <c r="L1355" s="107"/>
    </row>
    <row r="1356" spans="12:12" x14ac:dyDescent="0.2">
      <c r="L1356" s="107"/>
    </row>
    <row r="1357" spans="12:12" x14ac:dyDescent="0.2">
      <c r="L1357" s="107"/>
    </row>
    <row r="1358" spans="12:12" x14ac:dyDescent="0.2">
      <c r="L1358" s="107"/>
    </row>
    <row r="1359" spans="12:12" x14ac:dyDescent="0.2">
      <c r="L1359" s="107"/>
    </row>
    <row r="1360" spans="12:12" x14ac:dyDescent="0.2">
      <c r="L1360" s="107"/>
    </row>
    <row r="1361" spans="12:12" x14ac:dyDescent="0.2">
      <c r="L1361" s="107"/>
    </row>
    <row r="1362" spans="12:12" x14ac:dyDescent="0.2">
      <c r="L1362" s="107"/>
    </row>
    <row r="1363" spans="12:12" x14ac:dyDescent="0.2">
      <c r="L1363" s="107"/>
    </row>
    <row r="1364" spans="12:12" x14ac:dyDescent="0.2">
      <c r="L1364" s="107"/>
    </row>
    <row r="1365" spans="12:12" x14ac:dyDescent="0.2">
      <c r="L1365" s="107"/>
    </row>
    <row r="1366" spans="12:12" x14ac:dyDescent="0.2">
      <c r="L1366" s="107"/>
    </row>
    <row r="1367" spans="12:12" x14ac:dyDescent="0.2">
      <c r="L1367" s="107"/>
    </row>
    <row r="1368" spans="12:12" x14ac:dyDescent="0.2">
      <c r="L1368" s="107"/>
    </row>
    <row r="1369" spans="12:12" x14ac:dyDescent="0.2">
      <c r="L1369" s="107"/>
    </row>
    <row r="1370" spans="12:12" x14ac:dyDescent="0.2">
      <c r="L1370" s="107"/>
    </row>
    <row r="1371" spans="12:12" x14ac:dyDescent="0.2">
      <c r="L1371" s="107"/>
    </row>
    <row r="1372" spans="12:12" x14ac:dyDescent="0.2">
      <c r="L1372" s="107"/>
    </row>
    <row r="1373" spans="12:12" x14ac:dyDescent="0.2">
      <c r="L1373" s="107"/>
    </row>
    <row r="1374" spans="12:12" x14ac:dyDescent="0.2">
      <c r="L1374" s="107"/>
    </row>
    <row r="1375" spans="12:12" x14ac:dyDescent="0.2">
      <c r="L1375" s="107"/>
    </row>
    <row r="1376" spans="12:12" x14ac:dyDescent="0.2">
      <c r="L1376" s="107"/>
    </row>
    <row r="1377" spans="12:12" x14ac:dyDescent="0.2">
      <c r="L1377" s="107"/>
    </row>
    <row r="1378" spans="12:12" x14ac:dyDescent="0.2">
      <c r="L1378" s="107"/>
    </row>
    <row r="1379" spans="12:12" x14ac:dyDescent="0.2">
      <c r="L1379" s="107"/>
    </row>
    <row r="1380" spans="12:12" x14ac:dyDescent="0.2">
      <c r="L1380" s="107"/>
    </row>
    <row r="1381" spans="12:12" x14ac:dyDescent="0.2">
      <c r="L1381" s="107"/>
    </row>
    <row r="1382" spans="12:12" x14ac:dyDescent="0.2">
      <c r="L1382" s="107"/>
    </row>
    <row r="1383" spans="12:12" x14ac:dyDescent="0.2">
      <c r="L1383" s="107"/>
    </row>
    <row r="1384" spans="12:12" x14ac:dyDescent="0.2">
      <c r="L1384" s="107"/>
    </row>
    <row r="1385" spans="12:12" x14ac:dyDescent="0.2">
      <c r="L1385" s="107"/>
    </row>
    <row r="1386" spans="12:12" x14ac:dyDescent="0.2">
      <c r="L1386" s="107"/>
    </row>
    <row r="1387" spans="12:12" x14ac:dyDescent="0.2">
      <c r="L1387" s="107"/>
    </row>
    <row r="1388" spans="12:12" x14ac:dyDescent="0.2">
      <c r="L1388" s="107"/>
    </row>
    <row r="1389" spans="12:12" x14ac:dyDescent="0.2">
      <c r="L1389" s="107"/>
    </row>
    <row r="1390" spans="12:12" x14ac:dyDescent="0.2">
      <c r="L1390" s="107"/>
    </row>
    <row r="1391" spans="12:12" x14ac:dyDescent="0.2">
      <c r="L1391" s="107"/>
    </row>
    <row r="1392" spans="12:12" x14ac:dyDescent="0.2">
      <c r="L1392" s="107"/>
    </row>
    <row r="1393" spans="12:12" x14ac:dyDescent="0.2">
      <c r="L1393" s="107"/>
    </row>
    <row r="1394" spans="12:12" x14ac:dyDescent="0.2">
      <c r="L1394" s="107"/>
    </row>
    <row r="1395" spans="12:12" x14ac:dyDescent="0.2">
      <c r="L1395" s="107"/>
    </row>
    <row r="1396" spans="12:12" x14ac:dyDescent="0.2">
      <c r="L1396" s="107"/>
    </row>
    <row r="1397" spans="12:12" x14ac:dyDescent="0.2">
      <c r="L1397" s="107"/>
    </row>
    <row r="1398" spans="12:12" x14ac:dyDescent="0.2">
      <c r="L1398" s="107"/>
    </row>
    <row r="1399" spans="12:12" x14ac:dyDescent="0.2">
      <c r="L1399" s="107"/>
    </row>
    <row r="1400" spans="12:12" x14ac:dyDescent="0.2">
      <c r="L1400" s="107"/>
    </row>
    <row r="1401" spans="12:12" x14ac:dyDescent="0.2">
      <c r="L1401" s="107"/>
    </row>
    <row r="1402" spans="12:12" x14ac:dyDescent="0.2">
      <c r="L1402" s="107"/>
    </row>
    <row r="1403" spans="12:12" x14ac:dyDescent="0.2">
      <c r="L1403" s="107"/>
    </row>
    <row r="1404" spans="12:12" x14ac:dyDescent="0.2">
      <c r="L1404" s="107"/>
    </row>
    <row r="1405" spans="12:12" x14ac:dyDescent="0.2">
      <c r="L1405" s="107"/>
    </row>
    <row r="1406" spans="12:12" x14ac:dyDescent="0.2">
      <c r="L1406" s="107"/>
    </row>
    <row r="1407" spans="12:12" x14ac:dyDescent="0.2">
      <c r="L1407" s="107"/>
    </row>
    <row r="1408" spans="12:12" x14ac:dyDescent="0.2">
      <c r="L1408" s="107"/>
    </row>
    <row r="1409" spans="12:12" x14ac:dyDescent="0.2">
      <c r="L1409" s="107"/>
    </row>
    <row r="1410" spans="12:12" x14ac:dyDescent="0.2">
      <c r="L1410" s="107"/>
    </row>
    <row r="1411" spans="12:12" x14ac:dyDescent="0.2">
      <c r="L1411" s="107"/>
    </row>
    <row r="1412" spans="12:12" x14ac:dyDescent="0.2">
      <c r="L1412" s="107"/>
    </row>
    <row r="1413" spans="12:12" x14ac:dyDescent="0.2">
      <c r="L1413" s="107"/>
    </row>
    <row r="1414" spans="12:12" x14ac:dyDescent="0.2">
      <c r="L1414" s="107"/>
    </row>
    <row r="1415" spans="12:12" x14ac:dyDescent="0.2">
      <c r="L1415" s="107"/>
    </row>
    <row r="1416" spans="12:12" x14ac:dyDescent="0.2">
      <c r="L1416" s="107"/>
    </row>
    <row r="1417" spans="12:12" x14ac:dyDescent="0.2">
      <c r="L1417" s="107"/>
    </row>
    <row r="1418" spans="12:12" x14ac:dyDescent="0.2">
      <c r="L1418" s="107"/>
    </row>
    <row r="1419" spans="12:12" x14ac:dyDescent="0.2">
      <c r="L1419" s="107"/>
    </row>
    <row r="1420" spans="12:12" x14ac:dyDescent="0.2">
      <c r="L1420" s="107"/>
    </row>
    <row r="1421" spans="12:12" x14ac:dyDescent="0.2">
      <c r="L1421" s="107"/>
    </row>
    <row r="1422" spans="12:12" x14ac:dyDescent="0.2">
      <c r="L1422" s="107"/>
    </row>
    <row r="1423" spans="12:12" x14ac:dyDescent="0.2">
      <c r="L1423" s="107"/>
    </row>
    <row r="1424" spans="12:12" x14ac:dyDescent="0.2">
      <c r="L1424" s="107"/>
    </row>
    <row r="1425" spans="12:12" x14ac:dyDescent="0.2">
      <c r="L1425" s="107"/>
    </row>
    <row r="1426" spans="12:12" x14ac:dyDescent="0.2">
      <c r="L1426" s="107"/>
    </row>
    <row r="1427" spans="12:12" x14ac:dyDescent="0.2">
      <c r="L1427" s="107"/>
    </row>
    <row r="1428" spans="12:12" x14ac:dyDescent="0.2">
      <c r="L1428" s="107"/>
    </row>
    <row r="1429" spans="12:12" x14ac:dyDescent="0.2">
      <c r="L1429" s="107"/>
    </row>
    <row r="1430" spans="12:12" x14ac:dyDescent="0.2">
      <c r="L1430" s="107"/>
    </row>
    <row r="1431" spans="12:12" x14ac:dyDescent="0.2">
      <c r="L1431" s="107"/>
    </row>
    <row r="1432" spans="12:12" x14ac:dyDescent="0.2">
      <c r="L1432" s="107"/>
    </row>
    <row r="1433" spans="12:12" x14ac:dyDescent="0.2">
      <c r="L1433" s="107"/>
    </row>
    <row r="1434" spans="12:12" x14ac:dyDescent="0.2">
      <c r="L1434" s="107"/>
    </row>
    <row r="1435" spans="12:12" x14ac:dyDescent="0.2">
      <c r="L1435" s="107"/>
    </row>
    <row r="1436" spans="12:12" x14ac:dyDescent="0.2">
      <c r="L1436" s="107"/>
    </row>
    <row r="1437" spans="12:12" x14ac:dyDescent="0.2">
      <c r="L1437" s="107"/>
    </row>
    <row r="1438" spans="12:12" x14ac:dyDescent="0.2">
      <c r="L1438" s="107"/>
    </row>
    <row r="1439" spans="12:12" x14ac:dyDescent="0.2">
      <c r="L1439" s="107"/>
    </row>
    <row r="1440" spans="12:12" x14ac:dyDescent="0.2">
      <c r="L1440" s="107"/>
    </row>
    <row r="1441" spans="12:12" x14ac:dyDescent="0.2">
      <c r="L1441" s="107"/>
    </row>
    <row r="1442" spans="12:12" x14ac:dyDescent="0.2">
      <c r="L1442" s="107"/>
    </row>
    <row r="1443" spans="12:12" x14ac:dyDescent="0.2">
      <c r="L1443" s="107"/>
    </row>
    <row r="1444" spans="12:12" x14ac:dyDescent="0.2">
      <c r="L1444" s="107"/>
    </row>
    <row r="1445" spans="12:12" x14ac:dyDescent="0.2">
      <c r="L1445" s="107"/>
    </row>
    <row r="1446" spans="12:12" x14ac:dyDescent="0.2">
      <c r="L1446" s="107"/>
    </row>
    <row r="1447" spans="12:12" x14ac:dyDescent="0.2">
      <c r="L1447" s="107"/>
    </row>
    <row r="1448" spans="12:12" x14ac:dyDescent="0.2">
      <c r="L1448" s="107"/>
    </row>
    <row r="1449" spans="12:12" x14ac:dyDescent="0.2">
      <c r="L1449" s="107"/>
    </row>
    <row r="1450" spans="12:12" x14ac:dyDescent="0.2">
      <c r="L1450" s="107"/>
    </row>
    <row r="1451" spans="12:12" x14ac:dyDescent="0.2">
      <c r="L1451" s="107"/>
    </row>
    <row r="1452" spans="12:12" x14ac:dyDescent="0.2">
      <c r="L1452" s="107"/>
    </row>
    <row r="1453" spans="12:12" x14ac:dyDescent="0.2">
      <c r="L1453" s="107"/>
    </row>
    <row r="1454" spans="12:12" x14ac:dyDescent="0.2">
      <c r="L1454" s="107"/>
    </row>
    <row r="1455" spans="12:12" x14ac:dyDescent="0.2">
      <c r="L1455" s="107"/>
    </row>
    <row r="1456" spans="12:12" x14ac:dyDescent="0.2">
      <c r="L1456" s="107"/>
    </row>
    <row r="1457" spans="12:12" x14ac:dyDescent="0.2">
      <c r="L1457" s="107"/>
    </row>
    <row r="1458" spans="12:12" x14ac:dyDescent="0.2">
      <c r="L1458" s="107"/>
    </row>
    <row r="1459" spans="12:12" x14ac:dyDescent="0.2">
      <c r="L1459" s="107"/>
    </row>
    <row r="1460" spans="12:12" x14ac:dyDescent="0.2">
      <c r="L1460" s="107"/>
    </row>
    <row r="1461" spans="12:12" x14ac:dyDescent="0.2">
      <c r="L1461" s="107"/>
    </row>
    <row r="1462" spans="12:12" x14ac:dyDescent="0.2">
      <c r="L1462" s="107"/>
    </row>
    <row r="1463" spans="12:12" x14ac:dyDescent="0.2">
      <c r="L1463" s="107"/>
    </row>
    <row r="1464" spans="12:12" x14ac:dyDescent="0.2">
      <c r="L1464" s="107"/>
    </row>
    <row r="1465" spans="12:12" x14ac:dyDescent="0.2">
      <c r="L1465" s="107"/>
    </row>
    <row r="1466" spans="12:12" x14ac:dyDescent="0.2">
      <c r="L1466" s="107"/>
    </row>
    <row r="1467" spans="12:12" x14ac:dyDescent="0.2">
      <c r="L1467" s="107"/>
    </row>
    <row r="1468" spans="12:12" x14ac:dyDescent="0.2">
      <c r="L1468" s="107"/>
    </row>
    <row r="1469" spans="12:12" x14ac:dyDescent="0.2">
      <c r="L1469" s="107"/>
    </row>
    <row r="1470" spans="12:12" x14ac:dyDescent="0.2">
      <c r="L1470" s="107"/>
    </row>
    <row r="1471" spans="12:12" x14ac:dyDescent="0.2">
      <c r="L1471" s="107"/>
    </row>
    <row r="1472" spans="12:12" x14ac:dyDescent="0.2">
      <c r="L1472" s="107"/>
    </row>
    <row r="1473" spans="12:12" x14ac:dyDescent="0.2">
      <c r="L1473" s="107"/>
    </row>
    <row r="1474" spans="12:12" x14ac:dyDescent="0.2">
      <c r="L1474" s="107"/>
    </row>
    <row r="1475" spans="12:12" x14ac:dyDescent="0.2">
      <c r="L1475" s="107"/>
    </row>
    <row r="1476" spans="12:12" x14ac:dyDescent="0.2">
      <c r="L1476" s="107"/>
    </row>
    <row r="1477" spans="12:12" x14ac:dyDescent="0.2">
      <c r="L1477" s="107"/>
    </row>
    <row r="1478" spans="12:12" x14ac:dyDescent="0.2">
      <c r="L1478" s="107"/>
    </row>
    <row r="1479" spans="12:12" x14ac:dyDescent="0.2">
      <c r="L1479" s="107"/>
    </row>
    <row r="1480" spans="12:12" x14ac:dyDescent="0.2">
      <c r="L1480" s="107"/>
    </row>
    <row r="1481" spans="12:12" x14ac:dyDescent="0.2">
      <c r="L1481" s="107"/>
    </row>
    <row r="1482" spans="12:12" x14ac:dyDescent="0.2">
      <c r="L1482" s="107"/>
    </row>
    <row r="1483" spans="12:12" x14ac:dyDescent="0.2">
      <c r="L1483" s="107"/>
    </row>
    <row r="1484" spans="12:12" x14ac:dyDescent="0.2">
      <c r="L1484" s="107"/>
    </row>
    <row r="1485" spans="12:12" x14ac:dyDescent="0.2">
      <c r="L1485" s="107"/>
    </row>
    <row r="1486" spans="12:12" x14ac:dyDescent="0.2">
      <c r="L1486" s="107"/>
    </row>
    <row r="1487" spans="12:12" x14ac:dyDescent="0.2">
      <c r="L1487" s="107"/>
    </row>
    <row r="1488" spans="12:12" x14ac:dyDescent="0.2">
      <c r="L1488" s="107"/>
    </row>
    <row r="1489" spans="12:12" x14ac:dyDescent="0.2">
      <c r="L1489" s="107"/>
    </row>
    <row r="1490" spans="12:12" x14ac:dyDescent="0.2">
      <c r="L1490" s="107"/>
    </row>
    <row r="1491" spans="12:12" x14ac:dyDescent="0.2">
      <c r="L1491" s="107"/>
    </row>
    <row r="1492" spans="12:12" x14ac:dyDescent="0.2">
      <c r="L1492" s="107"/>
    </row>
    <row r="1493" spans="12:12" x14ac:dyDescent="0.2">
      <c r="L1493" s="107"/>
    </row>
    <row r="1494" spans="12:12" x14ac:dyDescent="0.2">
      <c r="L1494" s="107"/>
    </row>
    <row r="1495" spans="12:12" x14ac:dyDescent="0.2">
      <c r="L1495" s="107"/>
    </row>
    <row r="1496" spans="12:12" x14ac:dyDescent="0.2">
      <c r="L1496" s="107"/>
    </row>
    <row r="1497" spans="12:12" x14ac:dyDescent="0.2">
      <c r="L1497" s="107"/>
    </row>
    <row r="1498" spans="12:12" x14ac:dyDescent="0.2">
      <c r="L1498" s="107"/>
    </row>
    <row r="1499" spans="12:12" x14ac:dyDescent="0.2">
      <c r="L1499" s="107"/>
    </row>
    <row r="1500" spans="12:12" x14ac:dyDescent="0.2">
      <c r="L1500" s="107"/>
    </row>
    <row r="1501" spans="12:12" x14ac:dyDescent="0.2">
      <c r="L1501" s="107"/>
    </row>
    <row r="1502" spans="12:12" x14ac:dyDescent="0.2">
      <c r="L1502" s="107"/>
    </row>
    <row r="1503" spans="12:12" x14ac:dyDescent="0.2">
      <c r="L1503" s="107"/>
    </row>
    <row r="1504" spans="12:12" x14ac:dyDescent="0.2">
      <c r="L1504" s="107"/>
    </row>
    <row r="1505" spans="12:12" x14ac:dyDescent="0.2">
      <c r="L1505" s="107"/>
    </row>
    <row r="1506" spans="12:12" x14ac:dyDescent="0.2">
      <c r="L1506" s="107"/>
    </row>
    <row r="1507" spans="12:12" x14ac:dyDescent="0.2">
      <c r="L1507" s="107"/>
    </row>
    <row r="1508" spans="12:12" x14ac:dyDescent="0.2">
      <c r="L1508" s="107"/>
    </row>
    <row r="1509" spans="12:12" x14ac:dyDescent="0.2">
      <c r="L1509" s="107"/>
    </row>
    <row r="1510" spans="12:12" x14ac:dyDescent="0.2">
      <c r="L1510" s="107"/>
    </row>
    <row r="1511" spans="12:12" x14ac:dyDescent="0.2">
      <c r="L1511" s="107"/>
    </row>
    <row r="1512" spans="12:12" x14ac:dyDescent="0.2">
      <c r="L1512" s="107"/>
    </row>
    <row r="1513" spans="12:12" x14ac:dyDescent="0.2">
      <c r="L1513" s="107"/>
    </row>
    <row r="1514" spans="12:12" x14ac:dyDescent="0.2">
      <c r="L1514" s="107"/>
    </row>
    <row r="1515" spans="12:12" x14ac:dyDescent="0.2">
      <c r="L1515" s="107"/>
    </row>
    <row r="1516" spans="12:12" x14ac:dyDescent="0.2">
      <c r="L1516" s="107"/>
    </row>
    <row r="1517" spans="12:12" x14ac:dyDescent="0.2">
      <c r="L1517" s="107"/>
    </row>
    <row r="1518" spans="12:12" x14ac:dyDescent="0.2">
      <c r="L1518" s="107"/>
    </row>
    <row r="1519" spans="12:12" x14ac:dyDescent="0.2">
      <c r="L1519" s="107"/>
    </row>
    <row r="1520" spans="12:12" x14ac:dyDescent="0.2">
      <c r="L1520" s="107"/>
    </row>
    <row r="1521" spans="12:12" x14ac:dyDescent="0.2">
      <c r="L1521" s="107"/>
    </row>
    <row r="1522" spans="12:12" x14ac:dyDescent="0.2">
      <c r="L1522" s="107"/>
    </row>
    <row r="1523" spans="12:12" x14ac:dyDescent="0.2">
      <c r="L1523" s="107"/>
    </row>
    <row r="1524" spans="12:12" x14ac:dyDescent="0.2">
      <c r="L1524" s="107"/>
    </row>
    <row r="1525" spans="12:12" x14ac:dyDescent="0.2">
      <c r="L1525" s="107"/>
    </row>
    <row r="1526" spans="12:12" x14ac:dyDescent="0.2">
      <c r="L1526" s="107"/>
    </row>
    <row r="1527" spans="12:12" x14ac:dyDescent="0.2">
      <c r="L1527" s="107"/>
    </row>
    <row r="1528" spans="12:12" x14ac:dyDescent="0.2">
      <c r="L1528" s="107"/>
    </row>
    <row r="1529" spans="12:12" x14ac:dyDescent="0.2">
      <c r="L1529" s="107"/>
    </row>
    <row r="1530" spans="12:12" x14ac:dyDescent="0.2">
      <c r="L1530" s="107"/>
    </row>
    <row r="1531" spans="12:12" x14ac:dyDescent="0.2">
      <c r="L1531" s="107"/>
    </row>
    <row r="1532" spans="12:12" x14ac:dyDescent="0.2">
      <c r="L1532" s="107"/>
    </row>
    <row r="1533" spans="12:12" x14ac:dyDescent="0.2">
      <c r="L1533" s="107"/>
    </row>
    <row r="1534" spans="12:12" x14ac:dyDescent="0.2">
      <c r="L1534" s="107"/>
    </row>
    <row r="1535" spans="12:12" x14ac:dyDescent="0.2">
      <c r="L1535" s="107"/>
    </row>
    <row r="1536" spans="12:12" x14ac:dyDescent="0.2">
      <c r="L1536" s="107"/>
    </row>
    <row r="1537" spans="12:12" x14ac:dyDescent="0.2">
      <c r="L1537" s="107"/>
    </row>
    <row r="1538" spans="12:12" x14ac:dyDescent="0.2">
      <c r="L1538" s="107"/>
    </row>
    <row r="1539" spans="12:12" x14ac:dyDescent="0.2">
      <c r="L1539" s="107"/>
    </row>
    <row r="1540" spans="12:12" x14ac:dyDescent="0.2">
      <c r="L1540" s="107"/>
    </row>
    <row r="1541" spans="12:12" x14ac:dyDescent="0.2">
      <c r="L1541" s="107"/>
    </row>
    <row r="1542" spans="12:12" x14ac:dyDescent="0.2">
      <c r="L1542" s="107"/>
    </row>
    <row r="1543" spans="12:12" x14ac:dyDescent="0.2">
      <c r="L1543" s="107"/>
    </row>
    <row r="1544" spans="12:12" x14ac:dyDescent="0.2">
      <c r="L1544" s="107"/>
    </row>
    <row r="1545" spans="12:12" x14ac:dyDescent="0.2">
      <c r="L1545" s="107"/>
    </row>
    <row r="1546" spans="12:12" x14ac:dyDescent="0.2">
      <c r="L1546" s="107"/>
    </row>
    <row r="1547" spans="12:12" x14ac:dyDescent="0.2">
      <c r="L1547" s="107"/>
    </row>
    <row r="1548" spans="12:12" x14ac:dyDescent="0.2">
      <c r="L1548" s="107"/>
    </row>
    <row r="1549" spans="12:12" x14ac:dyDescent="0.2">
      <c r="L1549" s="107"/>
    </row>
    <row r="1550" spans="12:12" x14ac:dyDescent="0.2">
      <c r="L1550" s="107"/>
    </row>
    <row r="1551" spans="12:12" x14ac:dyDescent="0.2">
      <c r="L1551" s="107"/>
    </row>
    <row r="1552" spans="12:12" x14ac:dyDescent="0.2">
      <c r="L1552" s="107"/>
    </row>
    <row r="1553" spans="12:12" x14ac:dyDescent="0.2">
      <c r="L1553" s="107"/>
    </row>
    <row r="1554" spans="12:12" x14ac:dyDescent="0.2">
      <c r="L1554" s="107"/>
    </row>
    <row r="1555" spans="12:12" x14ac:dyDescent="0.2">
      <c r="L1555" s="107"/>
    </row>
    <row r="1556" spans="12:12" x14ac:dyDescent="0.2">
      <c r="L1556" s="107"/>
    </row>
    <row r="1557" spans="12:12" x14ac:dyDescent="0.2">
      <c r="L1557" s="107"/>
    </row>
    <row r="1558" spans="12:12" x14ac:dyDescent="0.2">
      <c r="L1558" s="107"/>
    </row>
    <row r="1559" spans="12:12" x14ac:dyDescent="0.2">
      <c r="L1559" s="107"/>
    </row>
    <row r="1560" spans="12:12" x14ac:dyDescent="0.2">
      <c r="L1560" s="107"/>
    </row>
    <row r="1561" spans="12:12" x14ac:dyDescent="0.2">
      <c r="L1561" s="107"/>
    </row>
    <row r="1562" spans="12:12" x14ac:dyDescent="0.2">
      <c r="L1562" s="107"/>
    </row>
    <row r="1563" spans="12:12" x14ac:dyDescent="0.2">
      <c r="L1563" s="107"/>
    </row>
    <row r="1564" spans="12:12" x14ac:dyDescent="0.2">
      <c r="L1564" s="107"/>
    </row>
    <row r="1565" spans="12:12" x14ac:dyDescent="0.2">
      <c r="L1565" s="107"/>
    </row>
    <row r="1566" spans="12:12" x14ac:dyDescent="0.2">
      <c r="L1566" s="107"/>
    </row>
    <row r="1567" spans="12:12" x14ac:dyDescent="0.2">
      <c r="L1567" s="107"/>
    </row>
    <row r="1568" spans="12:12" x14ac:dyDescent="0.2">
      <c r="L1568" s="107"/>
    </row>
    <row r="1569" spans="12:12" x14ac:dyDescent="0.2">
      <c r="L1569" s="107"/>
    </row>
    <row r="1570" spans="12:12" x14ac:dyDescent="0.2">
      <c r="L1570" s="107"/>
    </row>
    <row r="1571" spans="12:12" x14ac:dyDescent="0.2">
      <c r="L1571" s="107"/>
    </row>
    <row r="1572" spans="12:12" x14ac:dyDescent="0.2">
      <c r="L1572" s="107"/>
    </row>
    <row r="1573" spans="12:12" x14ac:dyDescent="0.2">
      <c r="L1573" s="107"/>
    </row>
    <row r="1574" spans="12:12" x14ac:dyDescent="0.2">
      <c r="L1574" s="107"/>
    </row>
    <row r="1575" spans="12:12" x14ac:dyDescent="0.2">
      <c r="L1575" s="107"/>
    </row>
    <row r="1576" spans="12:12" x14ac:dyDescent="0.2">
      <c r="L1576" s="107"/>
    </row>
    <row r="1577" spans="12:12" x14ac:dyDescent="0.2">
      <c r="L1577" s="107"/>
    </row>
    <row r="1578" spans="12:12" x14ac:dyDescent="0.2">
      <c r="L1578" s="107"/>
    </row>
    <row r="1579" spans="12:12" x14ac:dyDescent="0.2">
      <c r="L1579" s="107"/>
    </row>
    <row r="1580" spans="12:12" x14ac:dyDescent="0.2">
      <c r="L1580" s="107"/>
    </row>
    <row r="1581" spans="12:12" x14ac:dyDescent="0.2">
      <c r="L1581" s="107"/>
    </row>
    <row r="1582" spans="12:12" x14ac:dyDescent="0.2">
      <c r="L1582" s="107"/>
    </row>
    <row r="1583" spans="12:12" x14ac:dyDescent="0.2">
      <c r="L1583" s="107"/>
    </row>
    <row r="1584" spans="12:12" x14ac:dyDescent="0.2">
      <c r="L1584" s="107"/>
    </row>
    <row r="1585" spans="12:12" x14ac:dyDescent="0.2">
      <c r="L1585" s="107"/>
    </row>
    <row r="1586" spans="12:12" x14ac:dyDescent="0.2">
      <c r="L1586" s="107"/>
    </row>
    <row r="1587" spans="12:12" x14ac:dyDescent="0.2">
      <c r="L1587" s="107"/>
    </row>
    <row r="1588" spans="12:12" x14ac:dyDescent="0.2">
      <c r="L1588" s="107"/>
    </row>
    <row r="1589" spans="12:12" x14ac:dyDescent="0.2">
      <c r="L1589" s="107"/>
    </row>
    <row r="1590" spans="12:12" x14ac:dyDescent="0.2">
      <c r="L1590" s="107"/>
    </row>
    <row r="1591" spans="12:12" x14ac:dyDescent="0.2">
      <c r="L1591" s="107"/>
    </row>
    <row r="1592" spans="12:12" x14ac:dyDescent="0.2">
      <c r="L1592" s="107"/>
    </row>
    <row r="1593" spans="12:12" x14ac:dyDescent="0.2">
      <c r="L1593" s="107"/>
    </row>
    <row r="1594" spans="12:12" x14ac:dyDescent="0.2">
      <c r="L1594" s="107"/>
    </row>
    <row r="1595" spans="12:12" x14ac:dyDescent="0.2">
      <c r="L1595" s="107"/>
    </row>
    <row r="1596" spans="12:12" x14ac:dyDescent="0.2">
      <c r="L1596" s="107"/>
    </row>
    <row r="1597" spans="12:12" x14ac:dyDescent="0.2">
      <c r="L1597" s="107"/>
    </row>
    <row r="1598" spans="12:12" x14ac:dyDescent="0.2">
      <c r="L1598" s="107"/>
    </row>
    <row r="1599" spans="12:12" x14ac:dyDescent="0.2">
      <c r="L1599" s="107"/>
    </row>
    <row r="1600" spans="12:12" x14ac:dyDescent="0.2">
      <c r="L1600" s="107"/>
    </row>
    <row r="1601" spans="12:12" x14ac:dyDescent="0.2">
      <c r="L1601" s="107"/>
    </row>
    <row r="1602" spans="12:12" x14ac:dyDescent="0.2">
      <c r="L1602" s="107"/>
    </row>
    <row r="1603" spans="12:12" x14ac:dyDescent="0.2">
      <c r="L1603" s="107"/>
    </row>
    <row r="1604" spans="12:12" x14ac:dyDescent="0.2">
      <c r="L1604" s="107"/>
    </row>
    <row r="1605" spans="12:12" x14ac:dyDescent="0.2">
      <c r="L1605" s="107"/>
    </row>
    <row r="1606" spans="12:12" x14ac:dyDescent="0.2">
      <c r="L1606" s="107"/>
    </row>
    <row r="1607" spans="12:12" x14ac:dyDescent="0.2">
      <c r="L1607" s="107"/>
    </row>
    <row r="1608" spans="12:12" x14ac:dyDescent="0.2">
      <c r="L1608" s="107"/>
    </row>
    <row r="1609" spans="12:12" x14ac:dyDescent="0.2">
      <c r="L1609" s="107"/>
    </row>
    <row r="1610" spans="12:12" x14ac:dyDescent="0.2">
      <c r="L1610" s="107"/>
    </row>
    <row r="1611" spans="12:12" x14ac:dyDescent="0.2">
      <c r="L1611" s="107"/>
    </row>
    <row r="1612" spans="12:12" x14ac:dyDescent="0.2">
      <c r="L1612" s="107"/>
    </row>
    <row r="1613" spans="12:12" x14ac:dyDescent="0.2">
      <c r="L1613" s="107"/>
    </row>
    <row r="1614" spans="12:12" x14ac:dyDescent="0.2">
      <c r="L1614" s="107"/>
    </row>
    <row r="1615" spans="12:12" x14ac:dyDescent="0.2">
      <c r="L1615" s="107"/>
    </row>
    <row r="1616" spans="12:12" x14ac:dyDescent="0.2">
      <c r="L1616" s="107"/>
    </row>
    <row r="1617" spans="12:12" x14ac:dyDescent="0.2">
      <c r="L1617" s="107"/>
    </row>
    <row r="1618" spans="12:12" x14ac:dyDescent="0.2">
      <c r="L1618" s="107"/>
    </row>
    <row r="1619" spans="12:12" x14ac:dyDescent="0.2">
      <c r="L1619" s="107"/>
    </row>
    <row r="1620" spans="12:12" x14ac:dyDescent="0.2">
      <c r="L1620" s="107"/>
    </row>
    <row r="1621" spans="12:12" x14ac:dyDescent="0.2">
      <c r="L1621" s="107"/>
    </row>
    <row r="1622" spans="12:12" x14ac:dyDescent="0.2">
      <c r="L1622" s="107"/>
    </row>
    <row r="1623" spans="12:12" x14ac:dyDescent="0.2">
      <c r="L1623" s="107"/>
    </row>
    <row r="1624" spans="12:12" x14ac:dyDescent="0.2">
      <c r="L1624" s="107"/>
    </row>
    <row r="1625" spans="12:12" x14ac:dyDescent="0.2">
      <c r="L1625" s="107"/>
    </row>
    <row r="1626" spans="12:12" x14ac:dyDescent="0.2">
      <c r="L1626" s="107"/>
    </row>
    <row r="1627" spans="12:12" x14ac:dyDescent="0.2">
      <c r="L1627" s="107"/>
    </row>
    <row r="1628" spans="12:12" x14ac:dyDescent="0.2">
      <c r="L1628" s="107"/>
    </row>
    <row r="1629" spans="12:12" x14ac:dyDescent="0.2">
      <c r="L1629" s="107"/>
    </row>
    <row r="1630" spans="12:12" x14ac:dyDescent="0.2">
      <c r="L1630" s="107"/>
    </row>
    <row r="1631" spans="12:12" x14ac:dyDescent="0.2">
      <c r="L1631" s="107"/>
    </row>
    <row r="1632" spans="12:12" x14ac:dyDescent="0.2">
      <c r="L1632" s="107"/>
    </row>
    <row r="1633" spans="12:12" x14ac:dyDescent="0.2">
      <c r="L1633" s="107"/>
    </row>
    <row r="1634" spans="12:12" x14ac:dyDescent="0.2">
      <c r="L1634" s="107"/>
    </row>
    <row r="1635" spans="12:12" x14ac:dyDescent="0.2">
      <c r="L1635" s="107"/>
    </row>
    <row r="1636" spans="12:12" x14ac:dyDescent="0.2">
      <c r="L1636" s="107"/>
    </row>
    <row r="1637" spans="12:12" x14ac:dyDescent="0.2">
      <c r="L1637" s="107"/>
    </row>
    <row r="1638" spans="12:12" x14ac:dyDescent="0.2">
      <c r="L1638" s="107"/>
    </row>
    <row r="1639" spans="12:12" x14ac:dyDescent="0.2">
      <c r="L1639" s="107"/>
    </row>
    <row r="1640" spans="12:12" x14ac:dyDescent="0.2">
      <c r="L1640" s="107"/>
    </row>
    <row r="1641" spans="12:12" x14ac:dyDescent="0.2">
      <c r="L1641" s="107"/>
    </row>
    <row r="1642" spans="12:12" x14ac:dyDescent="0.2">
      <c r="L1642" s="107"/>
    </row>
    <row r="1643" spans="12:12" x14ac:dyDescent="0.2">
      <c r="L1643" s="107"/>
    </row>
    <row r="1644" spans="12:12" x14ac:dyDescent="0.2">
      <c r="L1644" s="107"/>
    </row>
    <row r="1645" spans="12:12" x14ac:dyDescent="0.2">
      <c r="L1645" s="107"/>
    </row>
    <row r="1646" spans="12:12" x14ac:dyDescent="0.2">
      <c r="L1646" s="107"/>
    </row>
    <row r="1647" spans="12:12" x14ac:dyDescent="0.2">
      <c r="L1647" s="107"/>
    </row>
    <row r="1648" spans="12:12" x14ac:dyDescent="0.2">
      <c r="L1648" s="107"/>
    </row>
    <row r="1649" spans="12:12" x14ac:dyDescent="0.2">
      <c r="L1649" s="107"/>
    </row>
    <row r="1650" spans="12:12" x14ac:dyDescent="0.2">
      <c r="L1650" s="107"/>
    </row>
    <row r="1651" spans="12:12" x14ac:dyDescent="0.2">
      <c r="L1651" s="107"/>
    </row>
    <row r="1652" spans="12:12" x14ac:dyDescent="0.2">
      <c r="L1652" s="107"/>
    </row>
    <row r="1653" spans="12:12" x14ac:dyDescent="0.2">
      <c r="L1653" s="107"/>
    </row>
    <row r="1654" spans="12:12" x14ac:dyDescent="0.2">
      <c r="L1654" s="107"/>
    </row>
    <row r="1655" spans="12:12" x14ac:dyDescent="0.2">
      <c r="L1655" s="107"/>
    </row>
    <row r="1656" spans="12:12" x14ac:dyDescent="0.2">
      <c r="L1656" s="107"/>
    </row>
    <row r="1657" spans="12:12" x14ac:dyDescent="0.2">
      <c r="L1657" s="107"/>
    </row>
    <row r="1658" spans="12:12" x14ac:dyDescent="0.2">
      <c r="L1658" s="107"/>
    </row>
    <row r="1659" spans="12:12" x14ac:dyDescent="0.2">
      <c r="L1659" s="107"/>
    </row>
    <row r="1660" spans="12:12" x14ac:dyDescent="0.2">
      <c r="L1660" s="107"/>
    </row>
    <row r="1661" spans="12:12" x14ac:dyDescent="0.2">
      <c r="L1661" s="107"/>
    </row>
    <row r="1662" spans="12:12" x14ac:dyDescent="0.2">
      <c r="L1662" s="107"/>
    </row>
    <row r="1663" spans="12:12" x14ac:dyDescent="0.2">
      <c r="L1663" s="107"/>
    </row>
    <row r="1664" spans="12:12" x14ac:dyDescent="0.2">
      <c r="L1664" s="107"/>
    </row>
    <row r="1665" spans="12:12" x14ac:dyDescent="0.2">
      <c r="L1665" s="107"/>
    </row>
    <row r="1666" spans="12:12" x14ac:dyDescent="0.2">
      <c r="L1666" s="107"/>
    </row>
    <row r="1667" spans="12:12" x14ac:dyDescent="0.2">
      <c r="L1667" s="107"/>
    </row>
    <row r="1668" spans="12:12" x14ac:dyDescent="0.2">
      <c r="L1668" s="107"/>
    </row>
    <row r="1669" spans="12:12" x14ac:dyDescent="0.2">
      <c r="L1669" s="107"/>
    </row>
    <row r="1670" spans="12:12" x14ac:dyDescent="0.2">
      <c r="L1670" s="107"/>
    </row>
    <row r="1671" spans="12:12" x14ac:dyDescent="0.2">
      <c r="L1671" s="107"/>
    </row>
    <row r="1672" spans="12:12" x14ac:dyDescent="0.2">
      <c r="L1672" s="107"/>
    </row>
    <row r="1673" spans="12:12" x14ac:dyDescent="0.2">
      <c r="L1673" s="107"/>
    </row>
    <row r="1674" spans="12:12" x14ac:dyDescent="0.2">
      <c r="L1674" s="107"/>
    </row>
    <row r="1675" spans="12:12" x14ac:dyDescent="0.2">
      <c r="L1675" s="107"/>
    </row>
    <row r="1676" spans="12:12" x14ac:dyDescent="0.2">
      <c r="L1676" s="107"/>
    </row>
    <row r="1677" spans="12:12" x14ac:dyDescent="0.2">
      <c r="L1677" s="107"/>
    </row>
    <row r="1678" spans="12:12" x14ac:dyDescent="0.2">
      <c r="L1678" s="107"/>
    </row>
    <row r="1679" spans="12:12" x14ac:dyDescent="0.2">
      <c r="L1679" s="107"/>
    </row>
    <row r="1680" spans="12:12" x14ac:dyDescent="0.2">
      <c r="L1680" s="107"/>
    </row>
    <row r="1681" spans="12:12" x14ac:dyDescent="0.2">
      <c r="L1681" s="107"/>
    </row>
    <row r="1682" spans="12:12" x14ac:dyDescent="0.2">
      <c r="L1682" s="107"/>
    </row>
    <row r="1683" spans="12:12" x14ac:dyDescent="0.2">
      <c r="L1683" s="107"/>
    </row>
    <row r="1684" spans="12:12" x14ac:dyDescent="0.2">
      <c r="L1684" s="107"/>
    </row>
    <row r="1685" spans="12:12" x14ac:dyDescent="0.2">
      <c r="L1685" s="107"/>
    </row>
    <row r="1686" spans="12:12" x14ac:dyDescent="0.2">
      <c r="L1686" s="107"/>
    </row>
    <row r="1687" spans="12:12" x14ac:dyDescent="0.2">
      <c r="L1687" s="107"/>
    </row>
    <row r="1688" spans="12:12" x14ac:dyDescent="0.2">
      <c r="L1688" s="107"/>
    </row>
    <row r="1689" spans="12:12" x14ac:dyDescent="0.2">
      <c r="L1689" s="107"/>
    </row>
    <row r="1690" spans="12:12" x14ac:dyDescent="0.2">
      <c r="L1690" s="107"/>
    </row>
    <row r="1691" spans="12:12" x14ac:dyDescent="0.2">
      <c r="L1691" s="107"/>
    </row>
    <row r="1692" spans="12:12" x14ac:dyDescent="0.2">
      <c r="L1692" s="107"/>
    </row>
    <row r="1693" spans="12:12" x14ac:dyDescent="0.2">
      <c r="L1693" s="107"/>
    </row>
    <row r="1694" spans="12:12" x14ac:dyDescent="0.2">
      <c r="L1694" s="107"/>
    </row>
    <row r="1695" spans="12:12" x14ac:dyDescent="0.2">
      <c r="L1695" s="107"/>
    </row>
    <row r="1696" spans="12:12" x14ac:dyDescent="0.2">
      <c r="L1696" s="107"/>
    </row>
    <row r="1697" spans="12:12" x14ac:dyDescent="0.2">
      <c r="L1697" s="107"/>
    </row>
    <row r="1698" spans="12:12" x14ac:dyDescent="0.2">
      <c r="L1698" s="107"/>
    </row>
    <row r="1699" spans="12:12" x14ac:dyDescent="0.2">
      <c r="L1699" s="107"/>
    </row>
    <row r="1700" spans="12:12" x14ac:dyDescent="0.2">
      <c r="L1700" s="107"/>
    </row>
    <row r="1701" spans="12:12" x14ac:dyDescent="0.2">
      <c r="L1701" s="107"/>
    </row>
    <row r="1702" spans="12:12" x14ac:dyDescent="0.2">
      <c r="L1702" s="107"/>
    </row>
    <row r="1703" spans="12:12" x14ac:dyDescent="0.2">
      <c r="L1703" s="107"/>
    </row>
    <row r="1704" spans="12:12" x14ac:dyDescent="0.2">
      <c r="L1704" s="107"/>
    </row>
    <row r="1705" spans="12:12" x14ac:dyDescent="0.2">
      <c r="L1705" s="107"/>
    </row>
    <row r="1706" spans="12:12" x14ac:dyDescent="0.2">
      <c r="L1706" s="107"/>
    </row>
    <row r="1707" spans="12:12" x14ac:dyDescent="0.2">
      <c r="L1707" s="107"/>
    </row>
    <row r="1708" spans="12:12" x14ac:dyDescent="0.2">
      <c r="L1708" s="107"/>
    </row>
    <row r="1709" spans="12:12" x14ac:dyDescent="0.2">
      <c r="L1709" s="107"/>
    </row>
    <row r="1710" spans="12:12" x14ac:dyDescent="0.2">
      <c r="L1710" s="107"/>
    </row>
    <row r="1711" spans="12:12" x14ac:dyDescent="0.2">
      <c r="L1711" s="107"/>
    </row>
    <row r="1712" spans="12:12" x14ac:dyDescent="0.2">
      <c r="L1712" s="107"/>
    </row>
    <row r="1713" spans="12:12" x14ac:dyDescent="0.2">
      <c r="L1713" s="107"/>
    </row>
    <row r="1714" spans="12:12" x14ac:dyDescent="0.2">
      <c r="L1714" s="107"/>
    </row>
    <row r="1715" spans="12:12" x14ac:dyDescent="0.2">
      <c r="L1715" s="107"/>
    </row>
    <row r="1716" spans="12:12" x14ac:dyDescent="0.2">
      <c r="L1716" s="107"/>
    </row>
    <row r="1717" spans="12:12" x14ac:dyDescent="0.2">
      <c r="L1717" s="107"/>
    </row>
    <row r="1718" spans="12:12" x14ac:dyDescent="0.2">
      <c r="L1718" s="107"/>
    </row>
    <row r="1719" spans="12:12" x14ac:dyDescent="0.2">
      <c r="L1719" s="107"/>
    </row>
    <row r="1720" spans="12:12" x14ac:dyDescent="0.2">
      <c r="L1720" s="107"/>
    </row>
    <row r="1721" spans="12:12" x14ac:dyDescent="0.2">
      <c r="L1721" s="107"/>
    </row>
    <row r="1722" spans="12:12" x14ac:dyDescent="0.2">
      <c r="L1722" s="107"/>
    </row>
    <row r="1723" spans="12:12" x14ac:dyDescent="0.2">
      <c r="L1723" s="107"/>
    </row>
    <row r="1724" spans="12:12" x14ac:dyDescent="0.2">
      <c r="L1724" s="107"/>
    </row>
    <row r="1725" spans="12:12" x14ac:dyDescent="0.2">
      <c r="L1725" s="107"/>
    </row>
    <row r="1726" spans="12:12" x14ac:dyDescent="0.2">
      <c r="L1726" s="107"/>
    </row>
    <row r="1727" spans="12:12" x14ac:dyDescent="0.2">
      <c r="L1727" s="107"/>
    </row>
    <row r="1728" spans="12:12" x14ac:dyDescent="0.2">
      <c r="L1728" s="107"/>
    </row>
    <row r="1729" spans="12:12" x14ac:dyDescent="0.2">
      <c r="L1729" s="107"/>
    </row>
    <row r="1730" spans="12:12" x14ac:dyDescent="0.2">
      <c r="L1730" s="107"/>
    </row>
    <row r="1731" spans="12:12" x14ac:dyDescent="0.2">
      <c r="L1731" s="107"/>
    </row>
    <row r="1732" spans="12:12" x14ac:dyDescent="0.2">
      <c r="L1732" s="107"/>
    </row>
    <row r="1733" spans="12:12" x14ac:dyDescent="0.2">
      <c r="L1733" s="107"/>
    </row>
    <row r="1734" spans="12:12" x14ac:dyDescent="0.2">
      <c r="L1734" s="107"/>
    </row>
    <row r="1735" spans="12:12" x14ac:dyDescent="0.2">
      <c r="L1735" s="107"/>
    </row>
    <row r="1736" spans="12:12" x14ac:dyDescent="0.2">
      <c r="L1736" s="107"/>
    </row>
    <row r="1737" spans="12:12" x14ac:dyDescent="0.2">
      <c r="L1737" s="107"/>
    </row>
    <row r="1738" spans="12:12" x14ac:dyDescent="0.2">
      <c r="L1738" s="107"/>
    </row>
    <row r="1739" spans="12:12" x14ac:dyDescent="0.2">
      <c r="L1739" s="107"/>
    </row>
    <row r="1740" spans="12:12" x14ac:dyDescent="0.2">
      <c r="L1740" s="107"/>
    </row>
    <row r="1741" spans="12:12" x14ac:dyDescent="0.2">
      <c r="L1741" s="107"/>
    </row>
    <row r="1742" spans="12:12" x14ac:dyDescent="0.2">
      <c r="L1742" s="107"/>
    </row>
    <row r="1743" spans="12:12" x14ac:dyDescent="0.2">
      <c r="L1743" s="107"/>
    </row>
    <row r="1744" spans="12:12" x14ac:dyDescent="0.2">
      <c r="L1744" s="107"/>
    </row>
    <row r="1745" spans="12:12" x14ac:dyDescent="0.2">
      <c r="L1745" s="107"/>
    </row>
    <row r="1746" spans="12:12" x14ac:dyDescent="0.2">
      <c r="L1746" s="107"/>
    </row>
    <row r="1747" spans="12:12" x14ac:dyDescent="0.2">
      <c r="L1747" s="107"/>
    </row>
    <row r="1748" spans="12:12" x14ac:dyDescent="0.2">
      <c r="L1748" s="107"/>
    </row>
    <row r="1749" spans="12:12" x14ac:dyDescent="0.2">
      <c r="L1749" s="107"/>
    </row>
    <row r="1750" spans="12:12" x14ac:dyDescent="0.2">
      <c r="L1750" s="107"/>
    </row>
    <row r="1751" spans="12:12" x14ac:dyDescent="0.2">
      <c r="L1751" s="107"/>
    </row>
    <row r="1752" spans="12:12" x14ac:dyDescent="0.2">
      <c r="L1752" s="107"/>
    </row>
    <row r="1753" spans="12:12" x14ac:dyDescent="0.2">
      <c r="L1753" s="107"/>
    </row>
    <row r="1754" spans="12:12" x14ac:dyDescent="0.2">
      <c r="L1754" s="107"/>
    </row>
    <row r="1755" spans="12:12" x14ac:dyDescent="0.2">
      <c r="L1755" s="107"/>
    </row>
    <row r="1756" spans="12:12" x14ac:dyDescent="0.2">
      <c r="L1756" s="107"/>
    </row>
    <row r="1757" spans="12:12" x14ac:dyDescent="0.2">
      <c r="L1757" s="107"/>
    </row>
    <row r="1758" spans="12:12" x14ac:dyDescent="0.2">
      <c r="L1758" s="107"/>
    </row>
    <row r="1759" spans="12:12" x14ac:dyDescent="0.2">
      <c r="L1759" s="107"/>
    </row>
    <row r="1760" spans="12:12" x14ac:dyDescent="0.2">
      <c r="L1760" s="107"/>
    </row>
    <row r="1761" spans="12:12" x14ac:dyDescent="0.2">
      <c r="L1761" s="107"/>
    </row>
    <row r="1762" spans="12:12" x14ac:dyDescent="0.2">
      <c r="L1762" s="107"/>
    </row>
    <row r="1763" spans="12:12" x14ac:dyDescent="0.2">
      <c r="L1763" s="107"/>
    </row>
    <row r="1764" spans="12:12" x14ac:dyDescent="0.2">
      <c r="L1764" s="107"/>
    </row>
    <row r="1765" spans="12:12" x14ac:dyDescent="0.2">
      <c r="L1765" s="107"/>
    </row>
    <row r="1766" spans="12:12" x14ac:dyDescent="0.2">
      <c r="L1766" s="107"/>
    </row>
    <row r="1767" spans="12:12" x14ac:dyDescent="0.2">
      <c r="L1767" s="107"/>
    </row>
    <row r="1768" spans="12:12" x14ac:dyDescent="0.2">
      <c r="L1768" s="107"/>
    </row>
    <row r="1769" spans="12:12" x14ac:dyDescent="0.2">
      <c r="L1769" s="107"/>
    </row>
    <row r="1770" spans="12:12" x14ac:dyDescent="0.2">
      <c r="L1770" s="107"/>
    </row>
    <row r="1771" spans="12:12" x14ac:dyDescent="0.2">
      <c r="L1771" s="107"/>
    </row>
    <row r="1772" spans="12:12" x14ac:dyDescent="0.2">
      <c r="L1772" s="107"/>
    </row>
    <row r="1773" spans="12:12" x14ac:dyDescent="0.2">
      <c r="L1773" s="107"/>
    </row>
    <row r="1774" spans="12:12" x14ac:dyDescent="0.2">
      <c r="L1774" s="107"/>
    </row>
    <row r="1775" spans="12:12" x14ac:dyDescent="0.2">
      <c r="L1775" s="107"/>
    </row>
    <row r="1776" spans="12:12" x14ac:dyDescent="0.2">
      <c r="L1776" s="107"/>
    </row>
    <row r="1777" spans="12:12" x14ac:dyDescent="0.2">
      <c r="L1777" s="107"/>
    </row>
    <row r="1778" spans="12:12" x14ac:dyDescent="0.2">
      <c r="L1778" s="107"/>
    </row>
    <row r="1779" spans="12:12" x14ac:dyDescent="0.2">
      <c r="L1779" s="107"/>
    </row>
    <row r="1780" spans="12:12" x14ac:dyDescent="0.2">
      <c r="L1780" s="107"/>
    </row>
    <row r="1781" spans="12:12" x14ac:dyDescent="0.2">
      <c r="L1781" s="107"/>
    </row>
    <row r="1782" spans="12:12" x14ac:dyDescent="0.2">
      <c r="L1782" s="107"/>
    </row>
    <row r="1783" spans="12:12" x14ac:dyDescent="0.2">
      <c r="L1783" s="107"/>
    </row>
    <row r="1784" spans="12:12" x14ac:dyDescent="0.2">
      <c r="L1784" s="107"/>
    </row>
    <row r="1785" spans="12:12" x14ac:dyDescent="0.2">
      <c r="L1785" s="107"/>
    </row>
    <row r="1786" spans="12:12" x14ac:dyDescent="0.2">
      <c r="L1786" s="107"/>
    </row>
    <row r="1787" spans="12:12" x14ac:dyDescent="0.2">
      <c r="L1787" s="107"/>
    </row>
    <row r="1788" spans="12:12" x14ac:dyDescent="0.2">
      <c r="L1788" s="107"/>
    </row>
    <row r="1789" spans="12:12" x14ac:dyDescent="0.2">
      <c r="L1789" s="107"/>
    </row>
    <row r="1790" spans="12:12" x14ac:dyDescent="0.2">
      <c r="L1790" s="107"/>
    </row>
    <row r="1791" spans="12:12" x14ac:dyDescent="0.2">
      <c r="L1791" s="107"/>
    </row>
    <row r="1792" spans="12:12" x14ac:dyDescent="0.2">
      <c r="L1792" s="107"/>
    </row>
    <row r="1793" spans="12:12" x14ac:dyDescent="0.2">
      <c r="L1793" s="107"/>
    </row>
    <row r="1794" spans="12:12" x14ac:dyDescent="0.2">
      <c r="L1794" s="107"/>
    </row>
    <row r="1795" spans="12:12" x14ac:dyDescent="0.2">
      <c r="L1795" s="107"/>
    </row>
    <row r="1796" spans="12:12" x14ac:dyDescent="0.2">
      <c r="L1796" s="107"/>
    </row>
    <row r="1797" spans="12:12" x14ac:dyDescent="0.2">
      <c r="L1797" s="107"/>
    </row>
    <row r="1798" spans="12:12" x14ac:dyDescent="0.2">
      <c r="L1798" s="107"/>
    </row>
    <row r="1799" spans="12:12" x14ac:dyDescent="0.2">
      <c r="L1799" s="107"/>
    </row>
    <row r="1800" spans="12:12" x14ac:dyDescent="0.2">
      <c r="L1800" s="107"/>
    </row>
    <row r="1801" spans="12:12" x14ac:dyDescent="0.2">
      <c r="L1801" s="107"/>
    </row>
    <row r="1802" spans="12:12" x14ac:dyDescent="0.2">
      <c r="L1802" s="107"/>
    </row>
    <row r="1803" spans="12:12" x14ac:dyDescent="0.2">
      <c r="L1803" s="107"/>
    </row>
    <row r="1804" spans="12:12" x14ac:dyDescent="0.2">
      <c r="L1804" s="107"/>
    </row>
    <row r="1805" spans="12:12" x14ac:dyDescent="0.2">
      <c r="L1805" s="107"/>
    </row>
    <row r="1806" spans="12:12" x14ac:dyDescent="0.2">
      <c r="L1806" s="107"/>
    </row>
    <row r="1807" spans="12:12" x14ac:dyDescent="0.2">
      <c r="L1807" s="107"/>
    </row>
    <row r="1808" spans="12:12" x14ac:dyDescent="0.2">
      <c r="L1808" s="107"/>
    </row>
    <row r="1809" spans="12:12" x14ac:dyDescent="0.2">
      <c r="L1809" s="107"/>
    </row>
    <row r="1810" spans="12:12" x14ac:dyDescent="0.2">
      <c r="L1810" s="107"/>
    </row>
    <row r="1811" spans="12:12" x14ac:dyDescent="0.2">
      <c r="L1811" s="107"/>
    </row>
    <row r="1812" spans="12:12" x14ac:dyDescent="0.2">
      <c r="L1812" s="107"/>
    </row>
    <row r="1813" spans="12:12" x14ac:dyDescent="0.2">
      <c r="L1813" s="107"/>
    </row>
    <row r="1814" spans="12:12" x14ac:dyDescent="0.2">
      <c r="L1814" s="107"/>
    </row>
    <row r="1815" spans="12:12" x14ac:dyDescent="0.2">
      <c r="L1815" s="107"/>
    </row>
    <row r="1816" spans="12:12" x14ac:dyDescent="0.2">
      <c r="L1816" s="107"/>
    </row>
    <row r="1817" spans="12:12" x14ac:dyDescent="0.2">
      <c r="L1817" s="107"/>
    </row>
    <row r="1818" spans="12:12" x14ac:dyDescent="0.2">
      <c r="L1818" s="107"/>
    </row>
    <row r="1819" spans="12:12" x14ac:dyDescent="0.2">
      <c r="L1819" s="107"/>
    </row>
    <row r="1820" spans="12:12" x14ac:dyDescent="0.2">
      <c r="L1820" s="107"/>
    </row>
    <row r="1821" spans="12:12" x14ac:dyDescent="0.2">
      <c r="L1821" s="107"/>
    </row>
    <row r="1822" spans="12:12" x14ac:dyDescent="0.2">
      <c r="L1822" s="107"/>
    </row>
    <row r="1823" spans="12:12" x14ac:dyDescent="0.2">
      <c r="L1823" s="107"/>
    </row>
    <row r="1824" spans="12:12" x14ac:dyDescent="0.2">
      <c r="L1824" s="107"/>
    </row>
    <row r="1825" spans="12:12" x14ac:dyDescent="0.2">
      <c r="L1825" s="107"/>
    </row>
    <row r="1826" spans="12:12" x14ac:dyDescent="0.2">
      <c r="L1826" s="107"/>
    </row>
    <row r="1827" spans="12:12" x14ac:dyDescent="0.2">
      <c r="L1827" s="107"/>
    </row>
    <row r="1828" spans="12:12" x14ac:dyDescent="0.2">
      <c r="L1828" s="107"/>
    </row>
    <row r="1829" spans="12:12" x14ac:dyDescent="0.2">
      <c r="L1829" s="107"/>
    </row>
    <row r="1830" spans="12:12" x14ac:dyDescent="0.2">
      <c r="L1830" s="107"/>
    </row>
    <row r="1831" spans="12:12" x14ac:dyDescent="0.2">
      <c r="L1831" s="107"/>
    </row>
    <row r="1832" spans="12:12" x14ac:dyDescent="0.2">
      <c r="L1832" s="107"/>
    </row>
    <row r="1833" spans="12:12" x14ac:dyDescent="0.2">
      <c r="L1833" s="107"/>
    </row>
    <row r="1834" spans="12:12" x14ac:dyDescent="0.2">
      <c r="L1834" s="107"/>
    </row>
    <row r="1835" spans="12:12" x14ac:dyDescent="0.2">
      <c r="L1835" s="107"/>
    </row>
    <row r="1836" spans="12:12" x14ac:dyDescent="0.2">
      <c r="L1836" s="107"/>
    </row>
    <row r="1837" spans="12:12" x14ac:dyDescent="0.2">
      <c r="L1837" s="107"/>
    </row>
    <row r="1838" spans="12:12" x14ac:dyDescent="0.2">
      <c r="L1838" s="107"/>
    </row>
    <row r="1839" spans="12:12" x14ac:dyDescent="0.2">
      <c r="L1839" s="107"/>
    </row>
    <row r="1840" spans="12:12" x14ac:dyDescent="0.2">
      <c r="L1840" s="107"/>
    </row>
    <row r="1841" spans="12:12" x14ac:dyDescent="0.2">
      <c r="L1841" s="107"/>
    </row>
    <row r="1842" spans="12:12" x14ac:dyDescent="0.2">
      <c r="L1842" s="107"/>
    </row>
    <row r="1843" spans="12:12" x14ac:dyDescent="0.2">
      <c r="L1843" s="107"/>
    </row>
    <row r="1844" spans="12:12" x14ac:dyDescent="0.2">
      <c r="L1844" s="107"/>
    </row>
    <row r="1845" spans="12:12" x14ac:dyDescent="0.2">
      <c r="L1845" s="107"/>
    </row>
    <row r="1846" spans="12:12" x14ac:dyDescent="0.2">
      <c r="L1846" s="107"/>
    </row>
    <row r="1847" spans="12:12" x14ac:dyDescent="0.2">
      <c r="L1847" s="107"/>
    </row>
    <row r="1848" spans="12:12" x14ac:dyDescent="0.2">
      <c r="L1848" s="107"/>
    </row>
    <row r="1849" spans="12:12" x14ac:dyDescent="0.2">
      <c r="L1849" s="107"/>
    </row>
    <row r="1850" spans="12:12" x14ac:dyDescent="0.2">
      <c r="L1850" s="107"/>
    </row>
    <row r="1851" spans="12:12" x14ac:dyDescent="0.2">
      <c r="L1851" s="107"/>
    </row>
    <row r="1852" spans="12:12" x14ac:dyDescent="0.2">
      <c r="L1852" s="107"/>
    </row>
    <row r="1853" spans="12:12" x14ac:dyDescent="0.2">
      <c r="L1853" s="107"/>
    </row>
    <row r="1854" spans="12:12" x14ac:dyDescent="0.2">
      <c r="L1854" s="107"/>
    </row>
    <row r="1855" spans="12:12" x14ac:dyDescent="0.2">
      <c r="L1855" s="107"/>
    </row>
    <row r="1856" spans="12:12" x14ac:dyDescent="0.2">
      <c r="L1856" s="107"/>
    </row>
    <row r="1857" spans="12:12" x14ac:dyDescent="0.2">
      <c r="L1857" s="107"/>
    </row>
    <row r="1858" spans="12:12" x14ac:dyDescent="0.2">
      <c r="L1858" s="107"/>
    </row>
    <row r="1859" spans="12:12" x14ac:dyDescent="0.2">
      <c r="L1859" s="107"/>
    </row>
    <row r="1860" spans="12:12" x14ac:dyDescent="0.2">
      <c r="L1860" s="107"/>
    </row>
    <row r="1861" spans="12:12" x14ac:dyDescent="0.2">
      <c r="L1861" s="107"/>
    </row>
    <row r="1862" spans="12:12" x14ac:dyDescent="0.2">
      <c r="L1862" s="107"/>
    </row>
    <row r="1863" spans="12:12" x14ac:dyDescent="0.2">
      <c r="L1863" s="107"/>
    </row>
    <row r="1864" spans="12:12" x14ac:dyDescent="0.2">
      <c r="L1864" s="107"/>
    </row>
    <row r="1865" spans="12:12" x14ac:dyDescent="0.2">
      <c r="L1865" s="107"/>
    </row>
    <row r="1866" spans="12:12" x14ac:dyDescent="0.2">
      <c r="L1866" s="107"/>
    </row>
    <row r="1867" spans="12:12" x14ac:dyDescent="0.2">
      <c r="L1867" s="107"/>
    </row>
    <row r="1868" spans="12:12" x14ac:dyDescent="0.2">
      <c r="L1868" s="107"/>
    </row>
    <row r="1869" spans="12:12" x14ac:dyDescent="0.2">
      <c r="L1869" s="107"/>
    </row>
    <row r="1870" spans="12:12" x14ac:dyDescent="0.2">
      <c r="L1870" s="107"/>
    </row>
    <row r="1871" spans="12:12" x14ac:dyDescent="0.2">
      <c r="L1871" s="107"/>
    </row>
    <row r="1872" spans="12:12" x14ac:dyDescent="0.2">
      <c r="L1872" s="107"/>
    </row>
    <row r="1873" spans="12:12" x14ac:dyDescent="0.2">
      <c r="L1873" s="107"/>
    </row>
    <row r="1874" spans="12:12" x14ac:dyDescent="0.2">
      <c r="L1874" s="107"/>
    </row>
    <row r="1875" spans="12:12" x14ac:dyDescent="0.2">
      <c r="L1875" s="107"/>
    </row>
    <row r="1876" spans="12:12" x14ac:dyDescent="0.2">
      <c r="L1876" s="107"/>
    </row>
    <row r="1877" spans="12:12" x14ac:dyDescent="0.2">
      <c r="L1877" s="107"/>
    </row>
    <row r="1878" spans="12:12" x14ac:dyDescent="0.2">
      <c r="L1878" s="107"/>
    </row>
    <row r="1879" spans="12:12" x14ac:dyDescent="0.2">
      <c r="L1879" s="107"/>
    </row>
    <row r="1880" spans="12:12" x14ac:dyDescent="0.2">
      <c r="L1880" s="107"/>
    </row>
    <row r="1881" spans="12:12" x14ac:dyDescent="0.2">
      <c r="L1881" s="107"/>
    </row>
    <row r="1882" spans="12:12" x14ac:dyDescent="0.2">
      <c r="L1882" s="107"/>
    </row>
    <row r="1883" spans="12:12" x14ac:dyDescent="0.2">
      <c r="L1883" s="107"/>
    </row>
    <row r="1884" spans="12:12" x14ac:dyDescent="0.2">
      <c r="L1884" s="107"/>
    </row>
    <row r="1885" spans="12:12" x14ac:dyDescent="0.2">
      <c r="L1885" s="107"/>
    </row>
    <row r="1886" spans="12:12" x14ac:dyDescent="0.2">
      <c r="L1886" s="107"/>
    </row>
    <row r="1887" spans="12:12" x14ac:dyDescent="0.2">
      <c r="L1887" s="107"/>
    </row>
    <row r="1888" spans="12:12" x14ac:dyDescent="0.2">
      <c r="L1888" s="107"/>
    </row>
    <row r="1889" spans="12:12" x14ac:dyDescent="0.2">
      <c r="L1889" s="107"/>
    </row>
    <row r="1890" spans="12:12" x14ac:dyDescent="0.2">
      <c r="L1890" s="107"/>
    </row>
    <row r="1891" spans="12:12" x14ac:dyDescent="0.2">
      <c r="L1891" s="107"/>
    </row>
    <row r="1892" spans="12:12" x14ac:dyDescent="0.2">
      <c r="L1892" s="107"/>
    </row>
    <row r="1893" spans="12:12" x14ac:dyDescent="0.2">
      <c r="L1893" s="107"/>
    </row>
    <row r="1894" spans="12:12" x14ac:dyDescent="0.2">
      <c r="L1894" s="107"/>
    </row>
    <row r="1895" spans="12:12" x14ac:dyDescent="0.2">
      <c r="L1895" s="107"/>
    </row>
    <row r="1896" spans="12:12" x14ac:dyDescent="0.2">
      <c r="L1896" s="107"/>
    </row>
    <row r="1897" spans="12:12" x14ac:dyDescent="0.2">
      <c r="L1897" s="107"/>
    </row>
    <row r="1898" spans="12:12" x14ac:dyDescent="0.2">
      <c r="L1898" s="107"/>
    </row>
    <row r="1899" spans="12:12" x14ac:dyDescent="0.2">
      <c r="L1899" s="107"/>
    </row>
    <row r="1900" spans="12:12" x14ac:dyDescent="0.2">
      <c r="L1900" s="107"/>
    </row>
    <row r="1901" spans="12:12" x14ac:dyDescent="0.2">
      <c r="L1901" s="107"/>
    </row>
    <row r="1902" spans="12:12" x14ac:dyDescent="0.2">
      <c r="L1902" s="107"/>
    </row>
    <row r="1903" spans="12:12" x14ac:dyDescent="0.2">
      <c r="L1903" s="107"/>
    </row>
    <row r="1904" spans="12:12" x14ac:dyDescent="0.2">
      <c r="L1904" s="107"/>
    </row>
    <row r="1905" spans="12:12" x14ac:dyDescent="0.2">
      <c r="L1905" s="107"/>
    </row>
    <row r="1906" spans="12:12" x14ac:dyDescent="0.2">
      <c r="L1906" s="107"/>
    </row>
    <row r="1907" spans="12:12" x14ac:dyDescent="0.2">
      <c r="L1907" s="107"/>
    </row>
    <row r="1908" spans="12:12" x14ac:dyDescent="0.2">
      <c r="L1908" s="107"/>
    </row>
    <row r="1909" spans="12:12" x14ac:dyDescent="0.2">
      <c r="L1909" s="107"/>
    </row>
    <row r="1910" spans="12:12" x14ac:dyDescent="0.2">
      <c r="L1910" s="107"/>
    </row>
    <row r="1911" spans="12:12" x14ac:dyDescent="0.2">
      <c r="L1911" s="107"/>
    </row>
    <row r="1912" spans="12:12" x14ac:dyDescent="0.2">
      <c r="L1912" s="107"/>
    </row>
    <row r="1913" spans="12:12" x14ac:dyDescent="0.2">
      <c r="L1913" s="107"/>
    </row>
    <row r="1914" spans="12:12" x14ac:dyDescent="0.2">
      <c r="L1914" s="107"/>
    </row>
    <row r="1915" spans="12:12" x14ac:dyDescent="0.2">
      <c r="L1915" s="107"/>
    </row>
    <row r="1916" spans="12:12" x14ac:dyDescent="0.2">
      <c r="L1916" s="107"/>
    </row>
    <row r="1917" spans="12:12" x14ac:dyDescent="0.2">
      <c r="L1917" s="107"/>
    </row>
    <row r="1918" spans="12:12" x14ac:dyDescent="0.2">
      <c r="L1918" s="107"/>
    </row>
    <row r="1919" spans="12:12" x14ac:dyDescent="0.2">
      <c r="L1919" s="107"/>
    </row>
    <row r="1920" spans="12:12" x14ac:dyDescent="0.2">
      <c r="L1920" s="107"/>
    </row>
    <row r="1921" spans="12:12" x14ac:dyDescent="0.2">
      <c r="L1921" s="107"/>
    </row>
    <row r="1922" spans="12:12" x14ac:dyDescent="0.2">
      <c r="L1922" s="107"/>
    </row>
    <row r="1923" spans="12:12" x14ac:dyDescent="0.2">
      <c r="L1923" s="107"/>
    </row>
    <row r="1924" spans="12:12" x14ac:dyDescent="0.2">
      <c r="L1924" s="107"/>
    </row>
    <row r="1925" spans="12:12" x14ac:dyDescent="0.2">
      <c r="L1925" s="107"/>
    </row>
    <row r="1926" spans="12:12" x14ac:dyDescent="0.2">
      <c r="L1926" s="107"/>
    </row>
    <row r="1927" spans="12:12" x14ac:dyDescent="0.2">
      <c r="L1927" s="107"/>
    </row>
    <row r="1928" spans="12:12" x14ac:dyDescent="0.2">
      <c r="L1928" s="107"/>
    </row>
    <row r="1929" spans="12:12" x14ac:dyDescent="0.2">
      <c r="L1929" s="107"/>
    </row>
    <row r="1930" spans="12:12" x14ac:dyDescent="0.2">
      <c r="L1930" s="107"/>
    </row>
    <row r="1931" spans="12:12" x14ac:dyDescent="0.2">
      <c r="L1931" s="107"/>
    </row>
    <row r="1932" spans="12:12" x14ac:dyDescent="0.2">
      <c r="L1932" s="107"/>
    </row>
    <row r="1933" spans="12:12" x14ac:dyDescent="0.2">
      <c r="L1933" s="107"/>
    </row>
    <row r="1934" spans="12:12" x14ac:dyDescent="0.2">
      <c r="L1934" s="107"/>
    </row>
    <row r="1935" spans="12:12" x14ac:dyDescent="0.2">
      <c r="L1935" s="107"/>
    </row>
    <row r="1936" spans="12:12" x14ac:dyDescent="0.2">
      <c r="L1936" s="107"/>
    </row>
    <row r="1937" spans="12:12" x14ac:dyDescent="0.2">
      <c r="L1937" s="107"/>
    </row>
    <row r="1938" spans="12:12" x14ac:dyDescent="0.2">
      <c r="L1938" s="107"/>
    </row>
    <row r="1939" spans="12:12" x14ac:dyDescent="0.2">
      <c r="L1939" s="107"/>
    </row>
    <row r="1940" spans="12:12" x14ac:dyDescent="0.2">
      <c r="L1940" s="107"/>
    </row>
    <row r="1941" spans="12:12" x14ac:dyDescent="0.2">
      <c r="L1941" s="107"/>
    </row>
    <row r="1942" spans="12:12" x14ac:dyDescent="0.2">
      <c r="L1942" s="107"/>
    </row>
    <row r="1943" spans="12:12" x14ac:dyDescent="0.2">
      <c r="L1943" s="107"/>
    </row>
    <row r="1944" spans="12:12" x14ac:dyDescent="0.2">
      <c r="L1944" s="107"/>
    </row>
    <row r="1945" spans="12:12" x14ac:dyDescent="0.2">
      <c r="L1945" s="107"/>
    </row>
    <row r="1946" spans="12:12" x14ac:dyDescent="0.2">
      <c r="L1946" s="107"/>
    </row>
    <row r="1947" spans="12:12" x14ac:dyDescent="0.2">
      <c r="L1947" s="107"/>
    </row>
    <row r="1948" spans="12:12" x14ac:dyDescent="0.2">
      <c r="L1948" s="107"/>
    </row>
    <row r="1949" spans="12:12" x14ac:dyDescent="0.2">
      <c r="L1949" s="107"/>
    </row>
    <row r="1950" spans="12:12" x14ac:dyDescent="0.2">
      <c r="L1950" s="107"/>
    </row>
    <row r="1951" spans="12:12" x14ac:dyDescent="0.2">
      <c r="L1951" s="107"/>
    </row>
    <row r="1952" spans="12:12" x14ac:dyDescent="0.2">
      <c r="L1952" s="107"/>
    </row>
    <row r="1953" spans="12:12" x14ac:dyDescent="0.2">
      <c r="L1953" s="107"/>
    </row>
    <row r="1954" spans="12:12" x14ac:dyDescent="0.2">
      <c r="L1954" s="107"/>
    </row>
    <row r="1955" spans="12:12" x14ac:dyDescent="0.2">
      <c r="L1955" s="107"/>
    </row>
    <row r="1956" spans="12:12" x14ac:dyDescent="0.2">
      <c r="L1956" s="107"/>
    </row>
    <row r="1957" spans="12:12" x14ac:dyDescent="0.2">
      <c r="L1957" s="107"/>
    </row>
    <row r="1958" spans="12:12" x14ac:dyDescent="0.2">
      <c r="L1958" s="107"/>
    </row>
    <row r="1959" spans="12:12" x14ac:dyDescent="0.2">
      <c r="L1959" s="107"/>
    </row>
    <row r="1960" spans="12:12" x14ac:dyDescent="0.2">
      <c r="L1960" s="107"/>
    </row>
    <row r="1961" spans="12:12" x14ac:dyDescent="0.2">
      <c r="L1961" s="107"/>
    </row>
    <row r="1962" spans="12:12" x14ac:dyDescent="0.2">
      <c r="L1962" s="107"/>
    </row>
    <row r="1963" spans="12:12" x14ac:dyDescent="0.2">
      <c r="L1963" s="107"/>
    </row>
    <row r="1964" spans="12:12" x14ac:dyDescent="0.2">
      <c r="L1964" s="107"/>
    </row>
    <row r="1965" spans="12:12" x14ac:dyDescent="0.2">
      <c r="L1965" s="107"/>
    </row>
    <row r="1966" spans="12:12" x14ac:dyDescent="0.2">
      <c r="L1966" s="107"/>
    </row>
    <row r="1967" spans="12:12" x14ac:dyDescent="0.2">
      <c r="L1967" s="107"/>
    </row>
    <row r="1968" spans="12:12" x14ac:dyDescent="0.2">
      <c r="L1968" s="107"/>
    </row>
    <row r="1969" spans="12:12" x14ac:dyDescent="0.2">
      <c r="L1969" s="107"/>
    </row>
    <row r="1970" spans="12:12" x14ac:dyDescent="0.2">
      <c r="L1970" s="107"/>
    </row>
    <row r="1971" spans="12:12" x14ac:dyDescent="0.2">
      <c r="L1971" s="107"/>
    </row>
    <row r="1972" spans="12:12" x14ac:dyDescent="0.2">
      <c r="L1972" s="107"/>
    </row>
    <row r="1973" spans="12:12" x14ac:dyDescent="0.2">
      <c r="L1973" s="107"/>
    </row>
    <row r="1974" spans="12:12" x14ac:dyDescent="0.2">
      <c r="L1974" s="107"/>
    </row>
    <row r="1975" spans="12:12" x14ac:dyDescent="0.2">
      <c r="L1975" s="107"/>
    </row>
    <row r="1976" spans="12:12" x14ac:dyDescent="0.2">
      <c r="L1976" s="107"/>
    </row>
    <row r="1977" spans="12:12" x14ac:dyDescent="0.2">
      <c r="L1977" s="107"/>
    </row>
    <row r="1978" spans="12:12" x14ac:dyDescent="0.2">
      <c r="L1978" s="107"/>
    </row>
    <row r="1979" spans="12:12" x14ac:dyDescent="0.2">
      <c r="L1979" s="107"/>
    </row>
    <row r="1980" spans="12:12" x14ac:dyDescent="0.2">
      <c r="L1980" s="107"/>
    </row>
    <row r="1981" spans="12:12" x14ac:dyDescent="0.2">
      <c r="L1981" s="107"/>
    </row>
    <row r="1982" spans="12:12" x14ac:dyDescent="0.2">
      <c r="L1982" s="107"/>
    </row>
    <row r="1983" spans="12:12" x14ac:dyDescent="0.2">
      <c r="L1983" s="107"/>
    </row>
    <row r="1984" spans="12:12" x14ac:dyDescent="0.2">
      <c r="L1984" s="107"/>
    </row>
    <row r="1985" spans="12:12" x14ac:dyDescent="0.2">
      <c r="L1985" s="107"/>
    </row>
    <row r="1986" spans="12:12" x14ac:dyDescent="0.2">
      <c r="L1986" s="107"/>
    </row>
    <row r="1987" spans="12:12" x14ac:dyDescent="0.2">
      <c r="L1987" s="107"/>
    </row>
    <row r="1988" spans="12:12" x14ac:dyDescent="0.2">
      <c r="L1988" s="107"/>
    </row>
    <row r="1989" spans="12:12" x14ac:dyDescent="0.2">
      <c r="L1989" s="107"/>
    </row>
    <row r="1990" spans="12:12" x14ac:dyDescent="0.2">
      <c r="L1990" s="107"/>
    </row>
    <row r="1991" spans="12:12" x14ac:dyDescent="0.2">
      <c r="L1991" s="107"/>
    </row>
    <row r="1992" spans="12:12" x14ac:dyDescent="0.2">
      <c r="L1992" s="107"/>
    </row>
    <row r="1993" spans="12:12" x14ac:dyDescent="0.2">
      <c r="L1993" s="107"/>
    </row>
    <row r="1994" spans="12:12" x14ac:dyDescent="0.2">
      <c r="L1994" s="107"/>
    </row>
    <row r="1995" spans="12:12" x14ac:dyDescent="0.2">
      <c r="L1995" s="107"/>
    </row>
    <row r="1996" spans="12:12" x14ac:dyDescent="0.2">
      <c r="L1996" s="107"/>
    </row>
    <row r="1997" spans="12:12" x14ac:dyDescent="0.2">
      <c r="L1997" s="107"/>
    </row>
    <row r="1998" spans="12:12" x14ac:dyDescent="0.2">
      <c r="L1998" s="107"/>
    </row>
    <row r="1999" spans="12:12" x14ac:dyDescent="0.2">
      <c r="L1999" s="107"/>
    </row>
    <row r="2000" spans="12:12" x14ac:dyDescent="0.2">
      <c r="L2000" s="107"/>
    </row>
    <row r="2001" spans="12:12" x14ac:dyDescent="0.2">
      <c r="L2001" s="107"/>
    </row>
    <row r="2002" spans="12:12" x14ac:dyDescent="0.2">
      <c r="L2002" s="107"/>
    </row>
    <row r="2003" spans="12:12" x14ac:dyDescent="0.2">
      <c r="L2003" s="107"/>
    </row>
    <row r="2004" spans="12:12" x14ac:dyDescent="0.2">
      <c r="L2004" s="107"/>
    </row>
    <row r="2005" spans="12:12" x14ac:dyDescent="0.2">
      <c r="L2005" s="107"/>
    </row>
    <row r="2006" spans="12:12" x14ac:dyDescent="0.2">
      <c r="L2006" s="107"/>
    </row>
    <row r="2007" spans="12:12" x14ac:dyDescent="0.2">
      <c r="L2007" s="107"/>
    </row>
    <row r="2008" spans="12:12" x14ac:dyDescent="0.2">
      <c r="L2008" s="107"/>
    </row>
    <row r="2009" spans="12:12" x14ac:dyDescent="0.2">
      <c r="L2009" s="107"/>
    </row>
    <row r="2010" spans="12:12" x14ac:dyDescent="0.2">
      <c r="L2010" s="107"/>
    </row>
    <row r="2011" spans="12:12" x14ac:dyDescent="0.2">
      <c r="L2011" s="107"/>
    </row>
    <row r="2012" spans="12:12" x14ac:dyDescent="0.2">
      <c r="L2012" s="107"/>
    </row>
    <row r="2013" spans="12:12" x14ac:dyDescent="0.2">
      <c r="L2013" s="107"/>
    </row>
    <row r="2014" spans="12:12" x14ac:dyDescent="0.2">
      <c r="L2014" s="107"/>
    </row>
    <row r="2015" spans="12:12" x14ac:dyDescent="0.2">
      <c r="L2015" s="107"/>
    </row>
    <row r="2016" spans="12:12" x14ac:dyDescent="0.2">
      <c r="L2016" s="107"/>
    </row>
    <row r="2017" spans="12:12" x14ac:dyDescent="0.2">
      <c r="L2017" s="107"/>
    </row>
    <row r="2018" spans="12:12" x14ac:dyDescent="0.2">
      <c r="L2018" s="107"/>
    </row>
    <row r="2019" spans="12:12" x14ac:dyDescent="0.2">
      <c r="L2019" s="107"/>
    </row>
    <row r="2020" spans="12:12" x14ac:dyDescent="0.2">
      <c r="L2020" s="107"/>
    </row>
    <row r="2021" spans="12:12" x14ac:dyDescent="0.2">
      <c r="L2021" s="107"/>
    </row>
    <row r="2022" spans="12:12" x14ac:dyDescent="0.2">
      <c r="L2022" s="107"/>
    </row>
    <row r="2023" spans="12:12" x14ac:dyDescent="0.2">
      <c r="L2023" s="107"/>
    </row>
    <row r="2024" spans="12:12" x14ac:dyDescent="0.2">
      <c r="L2024" s="107"/>
    </row>
    <row r="2025" spans="12:12" x14ac:dyDescent="0.2">
      <c r="L2025" s="107"/>
    </row>
    <row r="2026" spans="12:12" x14ac:dyDescent="0.2">
      <c r="L2026" s="107"/>
    </row>
    <row r="2027" spans="12:12" x14ac:dyDescent="0.2">
      <c r="L2027" s="107"/>
    </row>
    <row r="2028" spans="12:12" x14ac:dyDescent="0.2">
      <c r="L2028" s="107"/>
    </row>
    <row r="2029" spans="12:12" x14ac:dyDescent="0.2">
      <c r="L2029" s="107"/>
    </row>
    <row r="2030" spans="12:12" x14ac:dyDescent="0.2">
      <c r="L2030" s="107"/>
    </row>
    <row r="2031" spans="12:12" x14ac:dyDescent="0.2">
      <c r="L2031" s="107"/>
    </row>
    <row r="2032" spans="12:12" x14ac:dyDescent="0.2">
      <c r="L2032" s="107"/>
    </row>
    <row r="2033" spans="12:12" x14ac:dyDescent="0.2">
      <c r="L2033" s="107"/>
    </row>
    <row r="2034" spans="12:12" x14ac:dyDescent="0.2">
      <c r="L2034" s="107"/>
    </row>
    <row r="2035" spans="12:12" x14ac:dyDescent="0.2">
      <c r="L2035" s="107"/>
    </row>
    <row r="2036" spans="12:12" x14ac:dyDescent="0.2">
      <c r="L2036" s="107"/>
    </row>
    <row r="2037" spans="12:12" x14ac:dyDescent="0.2">
      <c r="L2037" s="107"/>
    </row>
    <row r="2038" spans="12:12" x14ac:dyDescent="0.2">
      <c r="L2038" s="107"/>
    </row>
    <row r="2039" spans="12:12" x14ac:dyDescent="0.2">
      <c r="L2039" s="107"/>
    </row>
    <row r="2040" spans="12:12" x14ac:dyDescent="0.2">
      <c r="L2040" s="107"/>
    </row>
    <row r="2041" spans="12:12" x14ac:dyDescent="0.2">
      <c r="L2041" s="107"/>
    </row>
    <row r="2042" spans="12:12" x14ac:dyDescent="0.2">
      <c r="L2042" s="107"/>
    </row>
    <row r="2043" spans="12:12" x14ac:dyDescent="0.2">
      <c r="L2043" s="107"/>
    </row>
    <row r="2044" spans="12:12" x14ac:dyDescent="0.2">
      <c r="L2044" s="107"/>
    </row>
    <row r="2045" spans="12:12" x14ac:dyDescent="0.2">
      <c r="L2045" s="107"/>
    </row>
    <row r="2046" spans="12:12" x14ac:dyDescent="0.2">
      <c r="L2046" s="107"/>
    </row>
    <row r="2047" spans="12:12" x14ac:dyDescent="0.2">
      <c r="L2047" s="107"/>
    </row>
    <row r="2048" spans="12:12" x14ac:dyDescent="0.2">
      <c r="L2048" s="107"/>
    </row>
    <row r="2049" spans="12:12" x14ac:dyDescent="0.2">
      <c r="L2049" s="107"/>
    </row>
    <row r="2050" spans="12:12" x14ac:dyDescent="0.2">
      <c r="L2050" s="107"/>
    </row>
    <row r="2051" spans="12:12" x14ac:dyDescent="0.2">
      <c r="L2051" s="107"/>
    </row>
    <row r="2052" spans="12:12" x14ac:dyDescent="0.2">
      <c r="L2052" s="107"/>
    </row>
    <row r="2053" spans="12:12" x14ac:dyDescent="0.2">
      <c r="L2053" s="107"/>
    </row>
    <row r="2054" spans="12:12" x14ac:dyDescent="0.2">
      <c r="L2054" s="107"/>
    </row>
    <row r="2055" spans="12:12" x14ac:dyDescent="0.2">
      <c r="L2055" s="107"/>
    </row>
    <row r="2056" spans="12:12" x14ac:dyDescent="0.2">
      <c r="L2056" s="107"/>
    </row>
    <row r="2057" spans="12:12" x14ac:dyDescent="0.2">
      <c r="L2057" s="107"/>
    </row>
    <row r="2058" spans="12:12" x14ac:dyDescent="0.2">
      <c r="L2058" s="107"/>
    </row>
    <row r="2059" spans="12:12" x14ac:dyDescent="0.2">
      <c r="L2059" s="107"/>
    </row>
    <row r="2060" spans="12:12" x14ac:dyDescent="0.2">
      <c r="L2060" s="107"/>
    </row>
    <row r="2061" spans="12:12" x14ac:dyDescent="0.2">
      <c r="L2061" s="107"/>
    </row>
    <row r="2062" spans="12:12" x14ac:dyDescent="0.2">
      <c r="L2062" s="107"/>
    </row>
    <row r="2063" spans="12:12" x14ac:dyDescent="0.2">
      <c r="L2063" s="107"/>
    </row>
    <row r="2064" spans="12:12" x14ac:dyDescent="0.2">
      <c r="L2064" s="107"/>
    </row>
    <row r="2065" spans="12:12" x14ac:dyDescent="0.2">
      <c r="L2065" s="107"/>
    </row>
    <row r="2066" spans="12:12" x14ac:dyDescent="0.2">
      <c r="L2066" s="107"/>
    </row>
    <row r="2067" spans="12:12" x14ac:dyDescent="0.2">
      <c r="L2067" s="107"/>
    </row>
    <row r="2068" spans="12:12" x14ac:dyDescent="0.2">
      <c r="L2068" s="107"/>
    </row>
    <row r="2069" spans="12:12" x14ac:dyDescent="0.2">
      <c r="L2069" s="107"/>
    </row>
    <row r="2070" spans="12:12" x14ac:dyDescent="0.2">
      <c r="L2070" s="107"/>
    </row>
    <row r="2071" spans="12:12" x14ac:dyDescent="0.2">
      <c r="L2071" s="107"/>
    </row>
    <row r="2072" spans="12:12" x14ac:dyDescent="0.2">
      <c r="L2072" s="107"/>
    </row>
    <row r="2073" spans="12:12" x14ac:dyDescent="0.2">
      <c r="L2073" s="107"/>
    </row>
    <row r="2074" spans="12:12" x14ac:dyDescent="0.2">
      <c r="L2074" s="107"/>
    </row>
    <row r="2075" spans="12:12" x14ac:dyDescent="0.2">
      <c r="L2075" s="107"/>
    </row>
    <row r="2076" spans="12:12" x14ac:dyDescent="0.2">
      <c r="L2076" s="107"/>
    </row>
    <row r="2077" spans="12:12" x14ac:dyDescent="0.2">
      <c r="L2077" s="107"/>
    </row>
    <row r="2078" spans="12:12" x14ac:dyDescent="0.2">
      <c r="L2078" s="107"/>
    </row>
    <row r="2079" spans="12:12" x14ac:dyDescent="0.2">
      <c r="L2079" s="107"/>
    </row>
    <row r="2080" spans="12:12" x14ac:dyDescent="0.2">
      <c r="L2080" s="107"/>
    </row>
    <row r="2081" spans="12:12" x14ac:dyDescent="0.2">
      <c r="L2081" s="107"/>
    </row>
    <row r="2082" spans="12:12" x14ac:dyDescent="0.2">
      <c r="L2082" s="107"/>
    </row>
    <row r="2083" spans="12:12" x14ac:dyDescent="0.2">
      <c r="L2083" s="107"/>
    </row>
    <row r="2084" spans="12:12" x14ac:dyDescent="0.2">
      <c r="L2084" s="107"/>
    </row>
    <row r="2085" spans="12:12" x14ac:dyDescent="0.2">
      <c r="L2085" s="107"/>
    </row>
    <row r="2086" spans="12:12" x14ac:dyDescent="0.2">
      <c r="L2086" s="107"/>
    </row>
    <row r="2087" spans="12:12" x14ac:dyDescent="0.2">
      <c r="L2087" s="107"/>
    </row>
    <row r="2088" spans="12:12" x14ac:dyDescent="0.2">
      <c r="L2088" s="107"/>
    </row>
    <row r="2089" spans="12:12" x14ac:dyDescent="0.2">
      <c r="L2089" s="107"/>
    </row>
    <row r="2090" spans="12:12" x14ac:dyDescent="0.2">
      <c r="L2090" s="107"/>
    </row>
    <row r="2091" spans="12:12" x14ac:dyDescent="0.2">
      <c r="L2091" s="107"/>
    </row>
    <row r="2092" spans="12:12" x14ac:dyDescent="0.2">
      <c r="L2092" s="107"/>
    </row>
    <row r="2093" spans="12:12" x14ac:dyDescent="0.2">
      <c r="L2093" s="107"/>
    </row>
    <row r="2094" spans="12:12" x14ac:dyDescent="0.2">
      <c r="L2094" s="107"/>
    </row>
    <row r="2095" spans="12:12" x14ac:dyDescent="0.2">
      <c r="L2095" s="107"/>
    </row>
    <row r="2096" spans="12:12" x14ac:dyDescent="0.2">
      <c r="L2096" s="107"/>
    </row>
    <row r="2097" spans="12:12" x14ac:dyDescent="0.2">
      <c r="L2097" s="107"/>
    </row>
    <row r="2098" spans="12:12" x14ac:dyDescent="0.2">
      <c r="L2098" s="107"/>
    </row>
    <row r="2099" spans="12:12" x14ac:dyDescent="0.2">
      <c r="L2099" s="107"/>
    </row>
    <row r="2100" spans="12:12" x14ac:dyDescent="0.2">
      <c r="L2100" s="107"/>
    </row>
    <row r="2101" spans="12:12" x14ac:dyDescent="0.2">
      <c r="L2101" s="107"/>
    </row>
    <row r="2102" spans="12:12" x14ac:dyDescent="0.2">
      <c r="L2102" s="107"/>
    </row>
    <row r="2103" spans="12:12" x14ac:dyDescent="0.2">
      <c r="L2103" s="107"/>
    </row>
    <row r="2104" spans="12:12" x14ac:dyDescent="0.2">
      <c r="L2104" s="107"/>
    </row>
    <row r="2105" spans="12:12" x14ac:dyDescent="0.2">
      <c r="L2105" s="107"/>
    </row>
    <row r="2106" spans="12:12" x14ac:dyDescent="0.2">
      <c r="L2106" s="107"/>
    </row>
    <row r="2107" spans="12:12" x14ac:dyDescent="0.2">
      <c r="L2107" s="107"/>
    </row>
    <row r="2108" spans="12:12" x14ac:dyDescent="0.2">
      <c r="L2108" s="107"/>
    </row>
    <row r="2109" spans="12:12" x14ac:dyDescent="0.2">
      <c r="L2109" s="107"/>
    </row>
    <row r="2110" spans="12:12" x14ac:dyDescent="0.2">
      <c r="L2110" s="107"/>
    </row>
    <row r="2111" spans="12:12" x14ac:dyDescent="0.2">
      <c r="L2111" s="107"/>
    </row>
    <row r="2112" spans="12:12" x14ac:dyDescent="0.2">
      <c r="L2112" s="107"/>
    </row>
    <row r="2113" spans="12:12" x14ac:dyDescent="0.2">
      <c r="L2113" s="107"/>
    </row>
    <row r="2114" spans="12:12" x14ac:dyDescent="0.2">
      <c r="L2114" s="107"/>
    </row>
    <row r="2115" spans="12:12" x14ac:dyDescent="0.2">
      <c r="L2115" s="107"/>
    </row>
    <row r="2116" spans="12:12" x14ac:dyDescent="0.2">
      <c r="L2116" s="107"/>
    </row>
    <row r="2117" spans="12:12" x14ac:dyDescent="0.2">
      <c r="L2117" s="107"/>
    </row>
    <row r="2118" spans="12:12" x14ac:dyDescent="0.2">
      <c r="L2118" s="107"/>
    </row>
    <row r="2119" spans="12:12" x14ac:dyDescent="0.2">
      <c r="L2119" s="107"/>
    </row>
    <row r="2120" spans="12:12" x14ac:dyDescent="0.2">
      <c r="L2120" s="107"/>
    </row>
    <row r="2121" spans="12:12" x14ac:dyDescent="0.2">
      <c r="L2121" s="107"/>
    </row>
    <row r="2122" spans="12:12" x14ac:dyDescent="0.2">
      <c r="L2122" s="107"/>
    </row>
    <row r="2123" spans="12:12" x14ac:dyDescent="0.2">
      <c r="L2123" s="107"/>
    </row>
    <row r="2124" spans="12:12" x14ac:dyDescent="0.2">
      <c r="L2124" s="107"/>
    </row>
    <row r="2125" spans="12:12" x14ac:dyDescent="0.2">
      <c r="L2125" s="107"/>
    </row>
    <row r="2126" spans="12:12" x14ac:dyDescent="0.2">
      <c r="L2126" s="107"/>
    </row>
    <row r="2127" spans="12:12" x14ac:dyDescent="0.2">
      <c r="L2127" s="107"/>
    </row>
    <row r="2128" spans="12:12" x14ac:dyDescent="0.2">
      <c r="L2128" s="107"/>
    </row>
    <row r="2129" spans="12:12" x14ac:dyDescent="0.2">
      <c r="L2129" s="107"/>
    </row>
    <row r="2130" spans="12:12" x14ac:dyDescent="0.2">
      <c r="L2130" s="107"/>
    </row>
    <row r="2131" spans="12:12" x14ac:dyDescent="0.2">
      <c r="L2131" s="107"/>
    </row>
    <row r="2132" spans="12:12" x14ac:dyDescent="0.2">
      <c r="L2132" s="107"/>
    </row>
    <row r="2133" spans="12:12" x14ac:dyDescent="0.2">
      <c r="L2133" s="107"/>
    </row>
    <row r="2134" spans="12:12" x14ac:dyDescent="0.2">
      <c r="L2134" s="107"/>
    </row>
    <row r="2135" spans="12:12" x14ac:dyDescent="0.2">
      <c r="L2135" s="107"/>
    </row>
    <row r="2136" spans="12:12" x14ac:dyDescent="0.2">
      <c r="L2136" s="107"/>
    </row>
    <row r="2137" spans="12:12" x14ac:dyDescent="0.2">
      <c r="L2137" s="107"/>
    </row>
    <row r="2138" spans="12:12" x14ac:dyDescent="0.2">
      <c r="L2138" s="107"/>
    </row>
    <row r="2139" spans="12:12" x14ac:dyDescent="0.2">
      <c r="L2139" s="107"/>
    </row>
    <row r="2140" spans="12:12" x14ac:dyDescent="0.2">
      <c r="L2140" s="107"/>
    </row>
    <row r="2141" spans="12:12" x14ac:dyDescent="0.2">
      <c r="L2141" s="107"/>
    </row>
    <row r="2142" spans="12:12" x14ac:dyDescent="0.2">
      <c r="L2142" s="107"/>
    </row>
    <row r="2143" spans="12:12" x14ac:dyDescent="0.2">
      <c r="L2143" s="107"/>
    </row>
    <row r="2144" spans="12:12" x14ac:dyDescent="0.2">
      <c r="L2144" s="107"/>
    </row>
    <row r="2145" spans="12:12" x14ac:dyDescent="0.2">
      <c r="L2145" s="107"/>
    </row>
    <row r="2146" spans="12:12" x14ac:dyDescent="0.2">
      <c r="L2146" s="107"/>
    </row>
    <row r="2147" spans="12:12" x14ac:dyDescent="0.2">
      <c r="L2147" s="107"/>
    </row>
    <row r="2148" spans="12:12" x14ac:dyDescent="0.2">
      <c r="L2148" s="107"/>
    </row>
    <row r="2149" spans="12:12" x14ac:dyDescent="0.2">
      <c r="L2149" s="107"/>
    </row>
    <row r="2150" spans="12:12" x14ac:dyDescent="0.2">
      <c r="L2150" s="107"/>
    </row>
    <row r="2151" spans="12:12" x14ac:dyDescent="0.2">
      <c r="L2151" s="107"/>
    </row>
    <row r="2152" spans="12:12" x14ac:dyDescent="0.2">
      <c r="L2152" s="107"/>
    </row>
    <row r="2153" spans="12:12" x14ac:dyDescent="0.2">
      <c r="L2153" s="107"/>
    </row>
    <row r="2154" spans="12:12" x14ac:dyDescent="0.2">
      <c r="L2154" s="107"/>
    </row>
    <row r="2155" spans="12:12" x14ac:dyDescent="0.2">
      <c r="L2155" s="107"/>
    </row>
    <row r="2156" spans="12:12" x14ac:dyDescent="0.2">
      <c r="L2156" s="107"/>
    </row>
    <row r="2157" spans="12:12" x14ac:dyDescent="0.2">
      <c r="L2157" s="107"/>
    </row>
    <row r="2158" spans="12:12" x14ac:dyDescent="0.2">
      <c r="L2158" s="107"/>
    </row>
    <row r="2159" spans="12:12" x14ac:dyDescent="0.2">
      <c r="L2159" s="107"/>
    </row>
    <row r="2160" spans="12:12" x14ac:dyDescent="0.2">
      <c r="L2160" s="107"/>
    </row>
    <row r="2161" spans="12:12" x14ac:dyDescent="0.2">
      <c r="L2161" s="107"/>
    </row>
    <row r="2162" spans="12:12" x14ac:dyDescent="0.2">
      <c r="L2162" s="107"/>
    </row>
    <row r="2163" spans="12:12" x14ac:dyDescent="0.2">
      <c r="L2163" s="107"/>
    </row>
    <row r="2164" spans="12:12" x14ac:dyDescent="0.2">
      <c r="L2164" s="107"/>
    </row>
    <row r="2165" spans="12:12" x14ac:dyDescent="0.2">
      <c r="L2165" s="107"/>
    </row>
    <row r="2166" spans="12:12" x14ac:dyDescent="0.2">
      <c r="L2166" s="107"/>
    </row>
    <row r="2167" spans="12:12" x14ac:dyDescent="0.2">
      <c r="L2167" s="107"/>
    </row>
    <row r="2168" spans="12:12" x14ac:dyDescent="0.2">
      <c r="L2168" s="107"/>
    </row>
    <row r="2169" spans="12:12" x14ac:dyDescent="0.2">
      <c r="L2169" s="107"/>
    </row>
    <row r="2170" spans="12:12" x14ac:dyDescent="0.2">
      <c r="L2170" s="107"/>
    </row>
    <row r="2171" spans="12:12" x14ac:dyDescent="0.2">
      <c r="L2171" s="107"/>
    </row>
    <row r="2172" spans="12:12" x14ac:dyDescent="0.2">
      <c r="L2172" s="107"/>
    </row>
    <row r="2173" spans="12:12" x14ac:dyDescent="0.2">
      <c r="L2173" s="107"/>
    </row>
    <row r="2174" spans="12:12" x14ac:dyDescent="0.2">
      <c r="L2174" s="107"/>
    </row>
    <row r="2175" spans="12:12" x14ac:dyDescent="0.2">
      <c r="L2175" s="107"/>
    </row>
    <row r="2176" spans="12:12" x14ac:dyDescent="0.2">
      <c r="L2176" s="107"/>
    </row>
    <row r="2177" spans="12:12" x14ac:dyDescent="0.2">
      <c r="L2177" s="107"/>
    </row>
    <row r="2178" spans="12:12" x14ac:dyDescent="0.2">
      <c r="L2178" s="107"/>
    </row>
    <row r="2179" spans="12:12" x14ac:dyDescent="0.2">
      <c r="L2179" s="107"/>
    </row>
    <row r="2180" spans="12:12" x14ac:dyDescent="0.2">
      <c r="L2180" s="107"/>
    </row>
    <row r="2181" spans="12:12" x14ac:dyDescent="0.2">
      <c r="L2181" s="107"/>
    </row>
    <row r="2182" spans="12:12" x14ac:dyDescent="0.2">
      <c r="L2182" s="107"/>
    </row>
    <row r="2183" spans="12:12" x14ac:dyDescent="0.2">
      <c r="L2183" s="107"/>
    </row>
    <row r="2184" spans="12:12" x14ac:dyDescent="0.2">
      <c r="L2184" s="107"/>
    </row>
    <row r="2185" spans="12:12" x14ac:dyDescent="0.2">
      <c r="L2185" s="107"/>
    </row>
    <row r="2186" spans="12:12" x14ac:dyDescent="0.2">
      <c r="L2186" s="107"/>
    </row>
    <row r="2187" spans="12:12" x14ac:dyDescent="0.2">
      <c r="L2187" s="107"/>
    </row>
    <row r="2188" spans="12:12" x14ac:dyDescent="0.2">
      <c r="L2188" s="107"/>
    </row>
    <row r="2189" spans="12:12" x14ac:dyDescent="0.2">
      <c r="L2189" s="107"/>
    </row>
    <row r="2190" spans="12:12" x14ac:dyDescent="0.2">
      <c r="L2190" s="107"/>
    </row>
    <row r="2191" spans="12:12" x14ac:dyDescent="0.2">
      <c r="L2191" s="107"/>
    </row>
    <row r="2192" spans="12:12" x14ac:dyDescent="0.2">
      <c r="L2192" s="107"/>
    </row>
    <row r="2193" spans="12:12" x14ac:dyDescent="0.2">
      <c r="L2193" s="107"/>
    </row>
    <row r="2194" spans="12:12" x14ac:dyDescent="0.2">
      <c r="L2194" s="107"/>
    </row>
    <row r="2195" spans="12:12" x14ac:dyDescent="0.2">
      <c r="L2195" s="107"/>
    </row>
    <row r="2196" spans="12:12" x14ac:dyDescent="0.2">
      <c r="L2196" s="107"/>
    </row>
    <row r="2197" spans="12:12" x14ac:dyDescent="0.2">
      <c r="L2197" s="107"/>
    </row>
    <row r="2198" spans="12:12" x14ac:dyDescent="0.2">
      <c r="L2198" s="107"/>
    </row>
    <row r="2199" spans="12:12" x14ac:dyDescent="0.2">
      <c r="L2199" s="107"/>
    </row>
    <row r="2200" spans="12:12" x14ac:dyDescent="0.2">
      <c r="L2200" s="107"/>
    </row>
    <row r="2201" spans="12:12" x14ac:dyDescent="0.2">
      <c r="L2201" s="107"/>
    </row>
    <row r="2202" spans="12:12" x14ac:dyDescent="0.2">
      <c r="L2202" s="107"/>
    </row>
    <row r="2203" spans="12:12" x14ac:dyDescent="0.2">
      <c r="L2203" s="107"/>
    </row>
    <row r="2204" spans="12:12" x14ac:dyDescent="0.2">
      <c r="L2204" s="107"/>
    </row>
    <row r="2205" spans="12:12" x14ac:dyDescent="0.2">
      <c r="L2205" s="107"/>
    </row>
    <row r="2206" spans="12:12" x14ac:dyDescent="0.2">
      <c r="L2206" s="107"/>
    </row>
    <row r="2207" spans="12:12" x14ac:dyDescent="0.2">
      <c r="L2207" s="107"/>
    </row>
    <row r="2208" spans="12:12" x14ac:dyDescent="0.2">
      <c r="L2208" s="107"/>
    </row>
    <row r="2209" spans="12:12" x14ac:dyDescent="0.2">
      <c r="L2209" s="107"/>
    </row>
    <row r="2210" spans="12:12" x14ac:dyDescent="0.2">
      <c r="L2210" s="107"/>
    </row>
    <row r="2211" spans="12:12" x14ac:dyDescent="0.2">
      <c r="L2211" s="107"/>
    </row>
    <row r="2212" spans="12:12" x14ac:dyDescent="0.2">
      <c r="L2212" s="107"/>
    </row>
    <row r="2213" spans="12:12" x14ac:dyDescent="0.2">
      <c r="L2213" s="107"/>
    </row>
    <row r="2214" spans="12:12" x14ac:dyDescent="0.2">
      <c r="L2214" s="107"/>
    </row>
    <row r="2215" spans="12:12" x14ac:dyDescent="0.2">
      <c r="L2215" s="107"/>
    </row>
    <row r="2216" spans="12:12" x14ac:dyDescent="0.2">
      <c r="L2216" s="107"/>
    </row>
    <row r="2217" spans="12:12" x14ac:dyDescent="0.2">
      <c r="L2217" s="107"/>
    </row>
    <row r="2218" spans="12:12" x14ac:dyDescent="0.2">
      <c r="L2218" s="107"/>
    </row>
    <row r="2219" spans="12:12" x14ac:dyDescent="0.2">
      <c r="L2219" s="107"/>
    </row>
    <row r="2220" spans="12:12" x14ac:dyDescent="0.2">
      <c r="L2220" s="107"/>
    </row>
    <row r="2221" spans="12:12" x14ac:dyDescent="0.2">
      <c r="L2221" s="107"/>
    </row>
    <row r="2222" spans="12:12" x14ac:dyDescent="0.2">
      <c r="L2222" s="107"/>
    </row>
    <row r="2223" spans="12:12" x14ac:dyDescent="0.2">
      <c r="L2223" s="107"/>
    </row>
    <row r="2224" spans="12:12" x14ac:dyDescent="0.2">
      <c r="L2224" s="107"/>
    </row>
    <row r="2225" spans="12:12" x14ac:dyDescent="0.2">
      <c r="L2225" s="107"/>
    </row>
    <row r="2226" spans="12:12" x14ac:dyDescent="0.2">
      <c r="L2226" s="107"/>
    </row>
    <row r="2227" spans="12:12" x14ac:dyDescent="0.2">
      <c r="L2227" s="107"/>
    </row>
    <row r="2228" spans="12:12" x14ac:dyDescent="0.2">
      <c r="L2228" s="107"/>
    </row>
    <row r="2229" spans="12:12" x14ac:dyDescent="0.2">
      <c r="L2229" s="107"/>
    </row>
    <row r="2230" spans="12:12" x14ac:dyDescent="0.2">
      <c r="L2230" s="107"/>
    </row>
    <row r="2231" spans="12:12" x14ac:dyDescent="0.2">
      <c r="L2231" s="107"/>
    </row>
    <row r="2232" spans="12:12" x14ac:dyDescent="0.2">
      <c r="L2232" s="107"/>
    </row>
    <row r="2233" spans="12:12" x14ac:dyDescent="0.2">
      <c r="L2233" s="107"/>
    </row>
    <row r="2234" spans="12:12" x14ac:dyDescent="0.2">
      <c r="L2234" s="107"/>
    </row>
    <row r="2235" spans="12:12" x14ac:dyDescent="0.2">
      <c r="L2235" s="107"/>
    </row>
    <row r="2236" spans="12:12" x14ac:dyDescent="0.2">
      <c r="L2236" s="107"/>
    </row>
    <row r="2237" spans="12:12" x14ac:dyDescent="0.2">
      <c r="L2237" s="107"/>
    </row>
    <row r="2238" spans="12:12" x14ac:dyDescent="0.2">
      <c r="L2238" s="107"/>
    </row>
    <row r="2239" spans="12:12" x14ac:dyDescent="0.2">
      <c r="L2239" s="107"/>
    </row>
    <row r="2240" spans="12:12" x14ac:dyDescent="0.2">
      <c r="L2240" s="107"/>
    </row>
    <row r="2241" spans="12:12" x14ac:dyDescent="0.2">
      <c r="L2241" s="107"/>
    </row>
    <row r="2242" spans="12:12" x14ac:dyDescent="0.2">
      <c r="L2242" s="107"/>
    </row>
    <row r="2243" spans="12:12" x14ac:dyDescent="0.2">
      <c r="L2243" s="107"/>
    </row>
    <row r="2244" spans="12:12" x14ac:dyDescent="0.2">
      <c r="L2244" s="107"/>
    </row>
    <row r="2245" spans="12:12" x14ac:dyDescent="0.2">
      <c r="L2245" s="107"/>
    </row>
    <row r="2246" spans="12:12" x14ac:dyDescent="0.2">
      <c r="L2246" s="107"/>
    </row>
    <row r="2247" spans="12:12" x14ac:dyDescent="0.2">
      <c r="L2247" s="107"/>
    </row>
    <row r="2248" spans="12:12" x14ac:dyDescent="0.2">
      <c r="L2248" s="107"/>
    </row>
    <row r="2249" spans="12:12" x14ac:dyDescent="0.2">
      <c r="L2249" s="107"/>
    </row>
    <row r="2250" spans="12:12" x14ac:dyDescent="0.2">
      <c r="L2250" s="107"/>
    </row>
    <row r="2251" spans="12:12" x14ac:dyDescent="0.2">
      <c r="L2251" s="107"/>
    </row>
    <row r="2252" spans="12:12" x14ac:dyDescent="0.2">
      <c r="L2252" s="107"/>
    </row>
    <row r="2253" spans="12:12" x14ac:dyDescent="0.2">
      <c r="L2253" s="107"/>
    </row>
    <row r="2254" spans="12:12" x14ac:dyDescent="0.2">
      <c r="L2254" s="107"/>
    </row>
    <row r="2255" spans="12:12" x14ac:dyDescent="0.2">
      <c r="L2255" s="107"/>
    </row>
    <row r="2256" spans="12:12" x14ac:dyDescent="0.2">
      <c r="L2256" s="107"/>
    </row>
    <row r="2257" spans="12:12" x14ac:dyDescent="0.2">
      <c r="L2257" s="107"/>
    </row>
    <row r="2258" spans="12:12" x14ac:dyDescent="0.2">
      <c r="L2258" s="107"/>
    </row>
    <row r="2259" spans="12:12" x14ac:dyDescent="0.2">
      <c r="L2259" s="107"/>
    </row>
    <row r="2260" spans="12:12" x14ac:dyDescent="0.2">
      <c r="L2260" s="107"/>
    </row>
    <row r="2261" spans="12:12" x14ac:dyDescent="0.2">
      <c r="L2261" s="107"/>
    </row>
    <row r="2262" spans="12:12" x14ac:dyDescent="0.2">
      <c r="L2262" s="107"/>
    </row>
    <row r="2263" spans="12:12" x14ac:dyDescent="0.2">
      <c r="L2263" s="107"/>
    </row>
    <row r="2264" spans="12:12" x14ac:dyDescent="0.2">
      <c r="L2264" s="107"/>
    </row>
    <row r="2265" spans="12:12" x14ac:dyDescent="0.2">
      <c r="L2265" s="107"/>
    </row>
    <row r="2266" spans="12:12" x14ac:dyDescent="0.2">
      <c r="L2266" s="107"/>
    </row>
    <row r="2267" spans="12:12" x14ac:dyDescent="0.2">
      <c r="L2267" s="107"/>
    </row>
    <row r="2268" spans="12:12" x14ac:dyDescent="0.2">
      <c r="L2268" s="107"/>
    </row>
    <row r="2269" spans="12:12" x14ac:dyDescent="0.2">
      <c r="L2269" s="107"/>
    </row>
    <row r="2270" spans="12:12" x14ac:dyDescent="0.2">
      <c r="L2270" s="107"/>
    </row>
    <row r="2271" spans="12:12" x14ac:dyDescent="0.2">
      <c r="L2271" s="107"/>
    </row>
    <row r="2272" spans="12:12" x14ac:dyDescent="0.2">
      <c r="L2272" s="107"/>
    </row>
    <row r="2273" spans="12:12" x14ac:dyDescent="0.2">
      <c r="L2273" s="107"/>
    </row>
    <row r="2274" spans="12:12" x14ac:dyDescent="0.2">
      <c r="L2274" s="107"/>
    </row>
    <row r="2275" spans="12:12" x14ac:dyDescent="0.2">
      <c r="L2275" s="107"/>
    </row>
    <row r="2276" spans="12:12" x14ac:dyDescent="0.2">
      <c r="L2276" s="107"/>
    </row>
    <row r="2277" spans="12:12" x14ac:dyDescent="0.2">
      <c r="L2277" s="107"/>
    </row>
    <row r="2278" spans="12:12" x14ac:dyDescent="0.2">
      <c r="L2278" s="107"/>
    </row>
    <row r="2279" spans="12:12" x14ac:dyDescent="0.2">
      <c r="L2279" s="107"/>
    </row>
    <row r="2280" spans="12:12" x14ac:dyDescent="0.2">
      <c r="L2280" s="107"/>
    </row>
    <row r="2281" spans="12:12" x14ac:dyDescent="0.2">
      <c r="L2281" s="107"/>
    </row>
    <row r="2282" spans="12:12" x14ac:dyDescent="0.2">
      <c r="L2282" s="107"/>
    </row>
    <row r="2283" spans="12:12" x14ac:dyDescent="0.2">
      <c r="L2283" s="107"/>
    </row>
    <row r="2284" spans="12:12" x14ac:dyDescent="0.2">
      <c r="L2284" s="107"/>
    </row>
    <row r="2285" spans="12:12" x14ac:dyDescent="0.2">
      <c r="L2285" s="107"/>
    </row>
    <row r="2286" spans="12:12" x14ac:dyDescent="0.2">
      <c r="L2286" s="107"/>
    </row>
    <row r="2287" spans="12:12" x14ac:dyDescent="0.2">
      <c r="L2287" s="107"/>
    </row>
    <row r="2288" spans="12:12" x14ac:dyDescent="0.2">
      <c r="L2288" s="107"/>
    </row>
    <row r="2289" spans="12:12" x14ac:dyDescent="0.2">
      <c r="L2289" s="107"/>
    </row>
    <row r="2290" spans="12:12" x14ac:dyDescent="0.2">
      <c r="L2290" s="107"/>
    </row>
    <row r="2291" spans="12:12" x14ac:dyDescent="0.2">
      <c r="L2291" s="107"/>
    </row>
    <row r="2292" spans="12:12" x14ac:dyDescent="0.2">
      <c r="L2292" s="107"/>
    </row>
    <row r="2293" spans="12:12" x14ac:dyDescent="0.2">
      <c r="L2293" s="107"/>
    </row>
    <row r="2294" spans="12:12" x14ac:dyDescent="0.2">
      <c r="L2294" s="107"/>
    </row>
    <row r="2295" spans="12:12" x14ac:dyDescent="0.2">
      <c r="L2295" s="107"/>
    </row>
    <row r="2296" spans="12:12" x14ac:dyDescent="0.2">
      <c r="L2296" s="107"/>
    </row>
    <row r="2297" spans="12:12" x14ac:dyDescent="0.2">
      <c r="L2297" s="107"/>
    </row>
    <row r="2298" spans="12:12" x14ac:dyDescent="0.2">
      <c r="L2298" s="107"/>
    </row>
    <row r="2299" spans="12:12" x14ac:dyDescent="0.2">
      <c r="L2299" s="107"/>
    </row>
    <row r="2300" spans="12:12" x14ac:dyDescent="0.2">
      <c r="L2300" s="107"/>
    </row>
    <row r="2301" spans="12:12" x14ac:dyDescent="0.2">
      <c r="L2301" s="107"/>
    </row>
    <row r="2302" spans="12:12" x14ac:dyDescent="0.2">
      <c r="L2302" s="107"/>
    </row>
    <row r="2303" spans="12:12" x14ac:dyDescent="0.2">
      <c r="L2303" s="107"/>
    </row>
    <row r="2304" spans="12:12" x14ac:dyDescent="0.2">
      <c r="L2304" s="107"/>
    </row>
    <row r="2305" spans="12:12" x14ac:dyDescent="0.2">
      <c r="L2305" s="107"/>
    </row>
    <row r="2306" spans="12:12" x14ac:dyDescent="0.2">
      <c r="L2306" s="107"/>
    </row>
    <row r="2307" spans="12:12" x14ac:dyDescent="0.2">
      <c r="L2307" s="107"/>
    </row>
    <row r="2308" spans="12:12" x14ac:dyDescent="0.2">
      <c r="L2308" s="107"/>
    </row>
    <row r="2309" spans="12:12" x14ac:dyDescent="0.2">
      <c r="L2309" s="107"/>
    </row>
    <row r="2310" spans="12:12" x14ac:dyDescent="0.2">
      <c r="L2310" s="107"/>
    </row>
    <row r="2311" spans="12:12" x14ac:dyDescent="0.2">
      <c r="L2311" s="107"/>
    </row>
    <row r="2312" spans="12:12" x14ac:dyDescent="0.2">
      <c r="L2312" s="107"/>
    </row>
    <row r="2313" spans="12:12" x14ac:dyDescent="0.2">
      <c r="L2313" s="107"/>
    </row>
    <row r="2314" spans="12:12" x14ac:dyDescent="0.2">
      <c r="L2314" s="107"/>
    </row>
    <row r="2315" spans="12:12" x14ac:dyDescent="0.2">
      <c r="L2315" s="107"/>
    </row>
    <row r="2316" spans="12:12" x14ac:dyDescent="0.2">
      <c r="L2316" s="107"/>
    </row>
    <row r="2317" spans="12:12" x14ac:dyDescent="0.2">
      <c r="L2317" s="107"/>
    </row>
    <row r="2318" spans="12:12" x14ac:dyDescent="0.2">
      <c r="L2318" s="107"/>
    </row>
    <row r="2319" spans="12:12" x14ac:dyDescent="0.2">
      <c r="L2319" s="107"/>
    </row>
    <row r="2320" spans="12:12" x14ac:dyDescent="0.2">
      <c r="L2320" s="107"/>
    </row>
    <row r="2321" spans="12:12" x14ac:dyDescent="0.2">
      <c r="L2321" s="107"/>
    </row>
    <row r="2322" spans="12:12" x14ac:dyDescent="0.2">
      <c r="L2322" s="107"/>
    </row>
    <row r="2323" spans="12:12" x14ac:dyDescent="0.2">
      <c r="L2323" s="107"/>
    </row>
    <row r="2324" spans="12:12" x14ac:dyDescent="0.2">
      <c r="L2324" s="107"/>
    </row>
    <row r="2325" spans="12:12" x14ac:dyDescent="0.2">
      <c r="L2325" s="107"/>
    </row>
    <row r="2326" spans="12:12" x14ac:dyDescent="0.2">
      <c r="L2326" s="107"/>
    </row>
    <row r="2327" spans="12:12" x14ac:dyDescent="0.2">
      <c r="L2327" s="107"/>
    </row>
    <row r="2328" spans="12:12" x14ac:dyDescent="0.2">
      <c r="L2328" s="107"/>
    </row>
    <row r="2329" spans="12:12" x14ac:dyDescent="0.2">
      <c r="L2329" s="107"/>
    </row>
    <row r="2330" spans="12:12" x14ac:dyDescent="0.2">
      <c r="L2330" s="107"/>
    </row>
    <row r="2331" spans="12:12" x14ac:dyDescent="0.2">
      <c r="L2331" s="107"/>
    </row>
    <row r="2332" spans="12:12" x14ac:dyDescent="0.2">
      <c r="L2332" s="107"/>
    </row>
    <row r="2333" spans="12:12" x14ac:dyDescent="0.2">
      <c r="L2333" s="107"/>
    </row>
    <row r="2334" spans="12:12" x14ac:dyDescent="0.2">
      <c r="L2334" s="107"/>
    </row>
    <row r="2335" spans="12:12" x14ac:dyDescent="0.2">
      <c r="L2335" s="107"/>
    </row>
    <row r="2336" spans="12:12" x14ac:dyDescent="0.2">
      <c r="L2336" s="107"/>
    </row>
    <row r="2337" spans="12:12" x14ac:dyDescent="0.2">
      <c r="L2337" s="107"/>
    </row>
    <row r="2338" spans="12:12" x14ac:dyDescent="0.2">
      <c r="L2338" s="107"/>
    </row>
    <row r="2339" spans="12:12" x14ac:dyDescent="0.2">
      <c r="L2339" s="107"/>
    </row>
    <row r="2340" spans="12:12" x14ac:dyDescent="0.2">
      <c r="L2340" s="107"/>
    </row>
    <row r="2341" spans="12:12" x14ac:dyDescent="0.2">
      <c r="L2341" s="107"/>
    </row>
    <row r="2342" spans="12:12" x14ac:dyDescent="0.2">
      <c r="L2342" s="107"/>
    </row>
    <row r="2343" spans="12:12" x14ac:dyDescent="0.2">
      <c r="L2343" s="107"/>
    </row>
    <row r="2344" spans="12:12" x14ac:dyDescent="0.2">
      <c r="L2344" s="107"/>
    </row>
    <row r="2345" spans="12:12" x14ac:dyDescent="0.2">
      <c r="L2345" s="107"/>
    </row>
    <row r="2346" spans="12:12" x14ac:dyDescent="0.2">
      <c r="L2346" s="107"/>
    </row>
    <row r="2347" spans="12:12" x14ac:dyDescent="0.2">
      <c r="L2347" s="107"/>
    </row>
    <row r="2348" spans="12:12" x14ac:dyDescent="0.2">
      <c r="L2348" s="107"/>
    </row>
    <row r="2349" spans="12:12" x14ac:dyDescent="0.2">
      <c r="L2349" s="107"/>
    </row>
    <row r="2350" spans="12:12" x14ac:dyDescent="0.2">
      <c r="L2350" s="107"/>
    </row>
    <row r="2351" spans="12:12" x14ac:dyDescent="0.2">
      <c r="L2351" s="107"/>
    </row>
    <row r="2352" spans="12:12" x14ac:dyDescent="0.2">
      <c r="L2352" s="107"/>
    </row>
    <row r="2353" spans="12:12" x14ac:dyDescent="0.2">
      <c r="L2353" s="107"/>
    </row>
    <row r="2354" spans="12:12" x14ac:dyDescent="0.2">
      <c r="L2354" s="107"/>
    </row>
    <row r="2355" spans="12:12" x14ac:dyDescent="0.2">
      <c r="L2355" s="107"/>
    </row>
    <row r="2356" spans="12:12" x14ac:dyDescent="0.2">
      <c r="L2356" s="107"/>
    </row>
    <row r="2357" spans="12:12" x14ac:dyDescent="0.2">
      <c r="L2357" s="107"/>
    </row>
    <row r="2358" spans="12:12" x14ac:dyDescent="0.2">
      <c r="L2358" s="107"/>
    </row>
    <row r="2359" spans="12:12" x14ac:dyDescent="0.2">
      <c r="L2359" s="107"/>
    </row>
    <row r="2360" spans="12:12" x14ac:dyDescent="0.2">
      <c r="L2360" s="107"/>
    </row>
    <row r="2361" spans="12:12" x14ac:dyDescent="0.2">
      <c r="L2361" s="107"/>
    </row>
    <row r="2362" spans="12:12" x14ac:dyDescent="0.2">
      <c r="L2362" s="107"/>
    </row>
    <row r="2363" spans="12:12" x14ac:dyDescent="0.2">
      <c r="L2363" s="107"/>
    </row>
    <row r="2364" spans="12:12" x14ac:dyDescent="0.2">
      <c r="L2364" s="107"/>
    </row>
    <row r="2365" spans="12:12" x14ac:dyDescent="0.2">
      <c r="L2365" s="107"/>
    </row>
    <row r="2366" spans="12:12" x14ac:dyDescent="0.2">
      <c r="L2366" s="107"/>
    </row>
    <row r="2367" spans="12:12" x14ac:dyDescent="0.2">
      <c r="L2367" s="107"/>
    </row>
    <row r="2368" spans="12:12" x14ac:dyDescent="0.2">
      <c r="L2368" s="107"/>
    </row>
    <row r="2369" spans="12:12" x14ac:dyDescent="0.2">
      <c r="L2369" s="107"/>
    </row>
    <row r="2370" spans="12:12" x14ac:dyDescent="0.2">
      <c r="L2370" s="107"/>
    </row>
    <row r="2371" spans="12:12" x14ac:dyDescent="0.2">
      <c r="L2371" s="107"/>
    </row>
    <row r="2372" spans="12:12" x14ac:dyDescent="0.2">
      <c r="L2372" s="107"/>
    </row>
    <row r="2373" spans="12:12" x14ac:dyDescent="0.2">
      <c r="L2373" s="107"/>
    </row>
    <row r="2374" spans="12:12" x14ac:dyDescent="0.2">
      <c r="L2374" s="107"/>
    </row>
    <row r="2375" spans="12:12" x14ac:dyDescent="0.2">
      <c r="L2375" s="107"/>
    </row>
    <row r="2376" spans="12:12" x14ac:dyDescent="0.2">
      <c r="L2376" s="107"/>
    </row>
    <row r="2377" spans="12:12" x14ac:dyDescent="0.2">
      <c r="L2377" s="107"/>
    </row>
    <row r="2378" spans="12:12" x14ac:dyDescent="0.2">
      <c r="L2378" s="107"/>
    </row>
    <row r="2379" spans="12:12" x14ac:dyDescent="0.2">
      <c r="L2379" s="107"/>
    </row>
    <row r="2380" spans="12:12" x14ac:dyDescent="0.2">
      <c r="L2380" s="107"/>
    </row>
    <row r="2381" spans="12:12" x14ac:dyDescent="0.2">
      <c r="L2381" s="107"/>
    </row>
    <row r="2382" spans="12:12" x14ac:dyDescent="0.2">
      <c r="L2382" s="107"/>
    </row>
    <row r="2383" spans="12:12" x14ac:dyDescent="0.2">
      <c r="L2383" s="107"/>
    </row>
    <row r="2384" spans="12:12" x14ac:dyDescent="0.2">
      <c r="L2384" s="107"/>
    </row>
    <row r="2385" spans="12:12" x14ac:dyDescent="0.2">
      <c r="L2385" s="107"/>
    </row>
    <row r="2386" spans="12:12" x14ac:dyDescent="0.2">
      <c r="L2386" s="107"/>
    </row>
    <row r="2387" spans="12:12" x14ac:dyDescent="0.2">
      <c r="L2387" s="107"/>
    </row>
    <row r="2388" spans="12:12" x14ac:dyDescent="0.2">
      <c r="L2388" s="107"/>
    </row>
    <row r="2389" spans="12:12" x14ac:dyDescent="0.2">
      <c r="L2389" s="107"/>
    </row>
    <row r="2390" spans="12:12" x14ac:dyDescent="0.2">
      <c r="L2390" s="107"/>
    </row>
    <row r="2391" spans="12:12" x14ac:dyDescent="0.2">
      <c r="L2391" s="107"/>
    </row>
    <row r="2392" spans="12:12" x14ac:dyDescent="0.2">
      <c r="L2392" s="107"/>
    </row>
    <row r="2393" spans="12:12" x14ac:dyDescent="0.2">
      <c r="L2393" s="107"/>
    </row>
    <row r="2394" spans="12:12" x14ac:dyDescent="0.2">
      <c r="L2394" s="107"/>
    </row>
    <row r="2395" spans="12:12" x14ac:dyDescent="0.2">
      <c r="L2395" s="107"/>
    </row>
    <row r="2396" spans="12:12" x14ac:dyDescent="0.2">
      <c r="L2396" s="107"/>
    </row>
    <row r="2397" spans="12:12" x14ac:dyDescent="0.2">
      <c r="L2397" s="107"/>
    </row>
    <row r="2398" spans="12:12" x14ac:dyDescent="0.2">
      <c r="L2398" s="107"/>
    </row>
    <row r="2399" spans="12:12" x14ac:dyDescent="0.2">
      <c r="L2399" s="107"/>
    </row>
    <row r="2400" spans="12:12" x14ac:dyDescent="0.2">
      <c r="L2400" s="107"/>
    </row>
    <row r="2401" spans="12:12" x14ac:dyDescent="0.2">
      <c r="L2401" s="107"/>
    </row>
    <row r="2402" spans="12:12" x14ac:dyDescent="0.2">
      <c r="L2402" s="107"/>
    </row>
    <row r="2403" spans="12:12" x14ac:dyDescent="0.2">
      <c r="L2403" s="107"/>
    </row>
    <row r="2404" spans="12:12" x14ac:dyDescent="0.2">
      <c r="L2404" s="107"/>
    </row>
    <row r="2405" spans="12:12" x14ac:dyDescent="0.2">
      <c r="L2405" s="107"/>
    </row>
    <row r="2406" spans="12:12" x14ac:dyDescent="0.2">
      <c r="L2406" s="107"/>
    </row>
    <row r="2407" spans="12:12" x14ac:dyDescent="0.2">
      <c r="L2407" s="107"/>
    </row>
    <row r="2408" spans="12:12" x14ac:dyDescent="0.2">
      <c r="L2408" s="107"/>
    </row>
    <row r="2409" spans="12:12" x14ac:dyDescent="0.2">
      <c r="L2409" s="107"/>
    </row>
    <row r="2410" spans="12:12" x14ac:dyDescent="0.2">
      <c r="L2410" s="107"/>
    </row>
    <row r="2411" spans="12:12" x14ac:dyDescent="0.2">
      <c r="L2411" s="107"/>
    </row>
    <row r="2412" spans="12:12" x14ac:dyDescent="0.2">
      <c r="L2412" s="107"/>
    </row>
    <row r="2413" spans="12:12" x14ac:dyDescent="0.2">
      <c r="L2413" s="107"/>
    </row>
    <row r="2414" spans="12:12" x14ac:dyDescent="0.2">
      <c r="L2414" s="107"/>
    </row>
    <row r="2415" spans="12:12" x14ac:dyDescent="0.2">
      <c r="L2415" s="107"/>
    </row>
    <row r="2416" spans="12:12" x14ac:dyDescent="0.2">
      <c r="L2416" s="107"/>
    </row>
    <row r="2417" spans="12:12" x14ac:dyDescent="0.2">
      <c r="L2417" s="107"/>
    </row>
    <row r="2418" spans="12:12" x14ac:dyDescent="0.2">
      <c r="L2418" s="107"/>
    </row>
    <row r="2419" spans="12:12" x14ac:dyDescent="0.2">
      <c r="L2419" s="107"/>
    </row>
    <row r="2420" spans="12:12" x14ac:dyDescent="0.2">
      <c r="L2420" s="107"/>
    </row>
    <row r="2421" spans="12:12" x14ac:dyDescent="0.2">
      <c r="L2421" s="107"/>
    </row>
    <row r="2422" spans="12:12" x14ac:dyDescent="0.2">
      <c r="L2422" s="107"/>
    </row>
    <row r="2423" spans="12:12" x14ac:dyDescent="0.2">
      <c r="L2423" s="107"/>
    </row>
    <row r="2424" spans="12:12" x14ac:dyDescent="0.2">
      <c r="L2424" s="107"/>
    </row>
    <row r="2425" spans="12:12" x14ac:dyDescent="0.2">
      <c r="L2425" s="107"/>
    </row>
    <row r="2426" spans="12:12" x14ac:dyDescent="0.2">
      <c r="L2426" s="107"/>
    </row>
    <row r="2427" spans="12:12" x14ac:dyDescent="0.2">
      <c r="L2427" s="107"/>
    </row>
    <row r="2428" spans="12:12" x14ac:dyDescent="0.2">
      <c r="L2428" s="107"/>
    </row>
    <row r="2429" spans="12:12" x14ac:dyDescent="0.2">
      <c r="L2429" s="107"/>
    </row>
    <row r="2430" spans="12:12" x14ac:dyDescent="0.2">
      <c r="L2430" s="107"/>
    </row>
    <row r="2431" spans="12:12" x14ac:dyDescent="0.2">
      <c r="L2431" s="107"/>
    </row>
    <row r="2432" spans="12:12" x14ac:dyDescent="0.2">
      <c r="L2432" s="107"/>
    </row>
    <row r="2433" spans="12:12" x14ac:dyDescent="0.2">
      <c r="L2433" s="107"/>
    </row>
    <row r="2434" spans="12:12" x14ac:dyDescent="0.2">
      <c r="L2434" s="107"/>
    </row>
    <row r="2435" spans="12:12" x14ac:dyDescent="0.2">
      <c r="L2435" s="107"/>
    </row>
    <row r="2436" spans="12:12" x14ac:dyDescent="0.2">
      <c r="L2436" s="107"/>
    </row>
    <row r="2437" spans="12:12" x14ac:dyDescent="0.2">
      <c r="L2437" s="107"/>
    </row>
    <row r="2438" spans="12:12" x14ac:dyDescent="0.2">
      <c r="L2438" s="107"/>
    </row>
    <row r="2439" spans="12:12" x14ac:dyDescent="0.2">
      <c r="L2439" s="107"/>
    </row>
    <row r="2440" spans="12:12" x14ac:dyDescent="0.2">
      <c r="L2440" s="107"/>
    </row>
    <row r="2441" spans="12:12" x14ac:dyDescent="0.2">
      <c r="L2441" s="107"/>
    </row>
    <row r="2442" spans="12:12" x14ac:dyDescent="0.2">
      <c r="L2442" s="107"/>
    </row>
    <row r="2443" spans="12:12" x14ac:dyDescent="0.2">
      <c r="L2443" s="107"/>
    </row>
    <row r="2444" spans="12:12" x14ac:dyDescent="0.2">
      <c r="L2444" s="107"/>
    </row>
    <row r="2445" spans="12:12" x14ac:dyDescent="0.2">
      <c r="L2445" s="107"/>
    </row>
    <row r="2446" spans="12:12" x14ac:dyDescent="0.2">
      <c r="L2446" s="107"/>
    </row>
    <row r="2447" spans="12:12" x14ac:dyDescent="0.2">
      <c r="L2447" s="107"/>
    </row>
    <row r="2448" spans="12:12" x14ac:dyDescent="0.2">
      <c r="L2448" s="107"/>
    </row>
    <row r="2449" spans="12:12" x14ac:dyDescent="0.2">
      <c r="L2449" s="107"/>
    </row>
    <row r="2450" spans="12:12" x14ac:dyDescent="0.2">
      <c r="L2450" s="107"/>
    </row>
    <row r="2451" spans="12:12" x14ac:dyDescent="0.2">
      <c r="L2451" s="107"/>
    </row>
    <row r="2452" spans="12:12" x14ac:dyDescent="0.2">
      <c r="L2452" s="107"/>
    </row>
    <row r="2453" spans="12:12" x14ac:dyDescent="0.2">
      <c r="L2453" s="107"/>
    </row>
    <row r="2454" spans="12:12" x14ac:dyDescent="0.2">
      <c r="L2454" s="107"/>
    </row>
    <row r="2455" spans="12:12" x14ac:dyDescent="0.2">
      <c r="L2455" s="107"/>
    </row>
    <row r="2456" spans="12:12" x14ac:dyDescent="0.2">
      <c r="L2456" s="107"/>
    </row>
    <row r="2457" spans="12:12" x14ac:dyDescent="0.2">
      <c r="L2457" s="107"/>
    </row>
    <row r="2458" spans="12:12" x14ac:dyDescent="0.2">
      <c r="L2458" s="107"/>
    </row>
    <row r="2459" spans="12:12" x14ac:dyDescent="0.2">
      <c r="L2459" s="107"/>
    </row>
    <row r="2460" spans="12:12" x14ac:dyDescent="0.2">
      <c r="L2460" s="107"/>
    </row>
    <row r="2461" spans="12:12" x14ac:dyDescent="0.2">
      <c r="L2461" s="107"/>
    </row>
    <row r="2462" spans="12:12" x14ac:dyDescent="0.2">
      <c r="L2462" s="107"/>
    </row>
    <row r="2463" spans="12:12" x14ac:dyDescent="0.2">
      <c r="L2463" s="107"/>
    </row>
    <row r="2464" spans="12:12" x14ac:dyDescent="0.2">
      <c r="L2464" s="107"/>
    </row>
    <row r="2465" spans="12:12" x14ac:dyDescent="0.2">
      <c r="L2465" s="107"/>
    </row>
    <row r="2466" spans="12:12" x14ac:dyDescent="0.2">
      <c r="L2466" s="107"/>
    </row>
    <row r="2467" spans="12:12" x14ac:dyDescent="0.2">
      <c r="L2467" s="107"/>
    </row>
    <row r="2468" spans="12:12" x14ac:dyDescent="0.2">
      <c r="L2468" s="107"/>
    </row>
    <row r="2469" spans="12:12" x14ac:dyDescent="0.2">
      <c r="L2469" s="107"/>
    </row>
    <row r="2470" spans="12:12" x14ac:dyDescent="0.2">
      <c r="L2470" s="107"/>
    </row>
    <row r="2471" spans="12:12" x14ac:dyDescent="0.2">
      <c r="L2471" s="107"/>
    </row>
    <row r="2472" spans="12:12" x14ac:dyDescent="0.2">
      <c r="L2472" s="107"/>
    </row>
    <row r="2473" spans="12:12" x14ac:dyDescent="0.2">
      <c r="L2473" s="107"/>
    </row>
    <row r="2474" spans="12:12" x14ac:dyDescent="0.2">
      <c r="L2474" s="107"/>
    </row>
    <row r="2475" spans="12:12" x14ac:dyDescent="0.2">
      <c r="L2475" s="107"/>
    </row>
    <row r="2476" spans="12:12" x14ac:dyDescent="0.2">
      <c r="L2476" s="107"/>
    </row>
    <row r="2477" spans="12:12" x14ac:dyDescent="0.2">
      <c r="L2477" s="107"/>
    </row>
    <row r="2478" spans="12:12" x14ac:dyDescent="0.2">
      <c r="L2478" s="107"/>
    </row>
    <row r="2479" spans="12:12" x14ac:dyDescent="0.2">
      <c r="L2479" s="107"/>
    </row>
    <row r="2480" spans="12:12" x14ac:dyDescent="0.2">
      <c r="L2480" s="107"/>
    </row>
    <row r="2481" spans="12:12" x14ac:dyDescent="0.2">
      <c r="L2481" s="107"/>
    </row>
    <row r="2482" spans="12:12" x14ac:dyDescent="0.2">
      <c r="L2482" s="107"/>
    </row>
    <row r="2483" spans="12:12" x14ac:dyDescent="0.2">
      <c r="L2483" s="107"/>
    </row>
    <row r="2484" spans="12:12" x14ac:dyDescent="0.2">
      <c r="L2484" s="107"/>
    </row>
    <row r="2485" spans="12:12" x14ac:dyDescent="0.2">
      <c r="L2485" s="107"/>
    </row>
    <row r="2486" spans="12:12" x14ac:dyDescent="0.2">
      <c r="L2486" s="107"/>
    </row>
    <row r="2487" spans="12:12" x14ac:dyDescent="0.2">
      <c r="L2487" s="107"/>
    </row>
    <row r="2488" spans="12:12" x14ac:dyDescent="0.2">
      <c r="L2488" s="107"/>
    </row>
    <row r="2489" spans="12:12" x14ac:dyDescent="0.2">
      <c r="L2489" s="107"/>
    </row>
    <row r="2490" spans="12:12" x14ac:dyDescent="0.2">
      <c r="L2490" s="107"/>
    </row>
    <row r="2491" spans="12:12" x14ac:dyDescent="0.2">
      <c r="L2491" s="107"/>
    </row>
    <row r="2492" spans="12:12" x14ac:dyDescent="0.2">
      <c r="L2492" s="107"/>
    </row>
    <row r="2493" spans="12:12" x14ac:dyDescent="0.2">
      <c r="L2493" s="107"/>
    </row>
    <row r="2494" spans="12:12" x14ac:dyDescent="0.2">
      <c r="L2494" s="107"/>
    </row>
    <row r="2495" spans="12:12" x14ac:dyDescent="0.2">
      <c r="L2495" s="107"/>
    </row>
    <row r="2496" spans="12:12" x14ac:dyDescent="0.2">
      <c r="L2496" s="107"/>
    </row>
    <row r="2497" spans="12:12" x14ac:dyDescent="0.2">
      <c r="L2497" s="107"/>
    </row>
    <row r="2498" spans="12:12" x14ac:dyDescent="0.2">
      <c r="L2498" s="107"/>
    </row>
    <row r="2499" spans="12:12" x14ac:dyDescent="0.2">
      <c r="L2499" s="107"/>
    </row>
    <row r="2500" spans="12:12" x14ac:dyDescent="0.2">
      <c r="L2500" s="107"/>
    </row>
    <row r="2501" spans="12:12" x14ac:dyDescent="0.2">
      <c r="L2501" s="107"/>
    </row>
    <row r="2502" spans="12:12" x14ac:dyDescent="0.2">
      <c r="L2502" s="107"/>
    </row>
    <row r="2503" spans="12:12" x14ac:dyDescent="0.2">
      <c r="L2503" s="107"/>
    </row>
    <row r="2504" spans="12:12" x14ac:dyDescent="0.2">
      <c r="L2504" s="107"/>
    </row>
    <row r="2505" spans="12:12" x14ac:dyDescent="0.2">
      <c r="L2505" s="107"/>
    </row>
    <row r="2506" spans="12:12" x14ac:dyDescent="0.2">
      <c r="L2506" s="107"/>
    </row>
    <row r="2507" spans="12:12" x14ac:dyDescent="0.2">
      <c r="L2507" s="107"/>
    </row>
    <row r="2508" spans="12:12" x14ac:dyDescent="0.2">
      <c r="L2508" s="107"/>
    </row>
    <row r="2509" spans="12:12" x14ac:dyDescent="0.2">
      <c r="L2509" s="107"/>
    </row>
    <row r="2510" spans="12:12" x14ac:dyDescent="0.2">
      <c r="L2510" s="107"/>
    </row>
    <row r="2511" spans="12:12" x14ac:dyDescent="0.2">
      <c r="L2511" s="107"/>
    </row>
    <row r="2512" spans="12:12" x14ac:dyDescent="0.2">
      <c r="L2512" s="107"/>
    </row>
    <row r="2513" spans="12:12" x14ac:dyDescent="0.2">
      <c r="L2513" s="107"/>
    </row>
    <row r="2514" spans="12:12" x14ac:dyDescent="0.2">
      <c r="L2514" s="107"/>
    </row>
    <row r="2515" spans="12:12" x14ac:dyDescent="0.2">
      <c r="L2515" s="107"/>
    </row>
    <row r="2516" spans="12:12" x14ac:dyDescent="0.2">
      <c r="L2516" s="107"/>
    </row>
    <row r="2517" spans="12:12" x14ac:dyDescent="0.2">
      <c r="L2517" s="107"/>
    </row>
    <row r="2518" spans="12:12" x14ac:dyDescent="0.2">
      <c r="L2518" s="107"/>
    </row>
    <row r="2519" spans="12:12" x14ac:dyDescent="0.2">
      <c r="L2519" s="107"/>
    </row>
    <row r="2520" spans="12:12" x14ac:dyDescent="0.2">
      <c r="L2520" s="107"/>
    </row>
    <row r="2521" spans="12:12" x14ac:dyDescent="0.2">
      <c r="L2521" s="107"/>
    </row>
    <row r="2522" spans="12:12" x14ac:dyDescent="0.2">
      <c r="L2522" s="107"/>
    </row>
    <row r="2523" spans="12:12" x14ac:dyDescent="0.2">
      <c r="L2523" s="107"/>
    </row>
    <row r="2524" spans="12:12" x14ac:dyDescent="0.2">
      <c r="L2524" s="107"/>
    </row>
    <row r="2525" spans="12:12" x14ac:dyDescent="0.2">
      <c r="L2525" s="107"/>
    </row>
    <row r="2526" spans="12:12" x14ac:dyDescent="0.2">
      <c r="L2526" s="107"/>
    </row>
    <row r="2527" spans="12:12" x14ac:dyDescent="0.2">
      <c r="L2527" s="107"/>
    </row>
    <row r="2528" spans="12:12" x14ac:dyDescent="0.2">
      <c r="L2528" s="107"/>
    </row>
    <row r="2529" spans="12:12" x14ac:dyDescent="0.2">
      <c r="L2529" s="107"/>
    </row>
    <row r="2530" spans="12:12" x14ac:dyDescent="0.2">
      <c r="L2530" s="107"/>
    </row>
    <row r="2531" spans="12:12" x14ac:dyDescent="0.2">
      <c r="L2531" s="107"/>
    </row>
    <row r="2532" spans="12:12" x14ac:dyDescent="0.2">
      <c r="L2532" s="107"/>
    </row>
    <row r="2533" spans="12:12" x14ac:dyDescent="0.2">
      <c r="L2533" s="107"/>
    </row>
    <row r="2534" spans="12:12" x14ac:dyDescent="0.2">
      <c r="L2534" s="107"/>
    </row>
    <row r="2535" spans="12:12" x14ac:dyDescent="0.2">
      <c r="L2535" s="107"/>
    </row>
    <row r="2536" spans="12:12" x14ac:dyDescent="0.2">
      <c r="L2536" s="107"/>
    </row>
    <row r="2537" spans="12:12" x14ac:dyDescent="0.2">
      <c r="L2537" s="107"/>
    </row>
    <row r="2538" spans="12:12" x14ac:dyDescent="0.2">
      <c r="L2538" s="107"/>
    </row>
    <row r="2539" spans="12:12" x14ac:dyDescent="0.2">
      <c r="L2539" s="107"/>
    </row>
    <row r="2540" spans="12:12" x14ac:dyDescent="0.2">
      <c r="L2540" s="107"/>
    </row>
    <row r="2541" spans="12:12" x14ac:dyDescent="0.2">
      <c r="L2541" s="107"/>
    </row>
    <row r="2542" spans="12:12" x14ac:dyDescent="0.2">
      <c r="L2542" s="107"/>
    </row>
    <row r="2543" spans="12:12" x14ac:dyDescent="0.2">
      <c r="L2543" s="107"/>
    </row>
    <row r="2544" spans="12:12" x14ac:dyDescent="0.2">
      <c r="L2544" s="107"/>
    </row>
    <row r="2545" spans="12:12" x14ac:dyDescent="0.2">
      <c r="L2545" s="107"/>
    </row>
    <row r="2546" spans="12:12" x14ac:dyDescent="0.2">
      <c r="L2546" s="107"/>
    </row>
    <row r="2547" spans="12:12" x14ac:dyDescent="0.2">
      <c r="L2547" s="107"/>
    </row>
    <row r="2548" spans="12:12" x14ac:dyDescent="0.2">
      <c r="L2548" s="107"/>
    </row>
    <row r="2549" spans="12:12" x14ac:dyDescent="0.2">
      <c r="L2549" s="107"/>
    </row>
    <row r="2550" spans="12:12" x14ac:dyDescent="0.2">
      <c r="L2550" s="107"/>
    </row>
    <row r="2551" spans="12:12" x14ac:dyDescent="0.2">
      <c r="L2551" s="107"/>
    </row>
    <row r="2552" spans="12:12" x14ac:dyDescent="0.2">
      <c r="L2552" s="107"/>
    </row>
    <row r="2553" spans="12:12" x14ac:dyDescent="0.2">
      <c r="L2553" s="107"/>
    </row>
    <row r="2554" spans="12:12" x14ac:dyDescent="0.2">
      <c r="L2554" s="107"/>
    </row>
    <row r="2555" spans="12:12" x14ac:dyDescent="0.2">
      <c r="L2555" s="107"/>
    </row>
    <row r="2556" spans="12:12" x14ac:dyDescent="0.2">
      <c r="L2556" s="107"/>
    </row>
    <row r="2557" spans="12:12" x14ac:dyDescent="0.2">
      <c r="L2557" s="107"/>
    </row>
    <row r="2558" spans="12:12" x14ac:dyDescent="0.2">
      <c r="L2558" s="107"/>
    </row>
    <row r="2559" spans="12:12" x14ac:dyDescent="0.2">
      <c r="L2559" s="107"/>
    </row>
    <row r="2560" spans="12:12" x14ac:dyDescent="0.2">
      <c r="L2560" s="107"/>
    </row>
    <row r="2561" spans="12:12" x14ac:dyDescent="0.2">
      <c r="L2561" s="107"/>
    </row>
    <row r="2562" spans="12:12" x14ac:dyDescent="0.2">
      <c r="L2562" s="107"/>
    </row>
    <row r="2563" spans="12:12" x14ac:dyDescent="0.2">
      <c r="L2563" s="107"/>
    </row>
    <row r="2564" spans="12:12" x14ac:dyDescent="0.2">
      <c r="L2564" s="107"/>
    </row>
    <row r="2565" spans="12:12" x14ac:dyDescent="0.2">
      <c r="L2565" s="107"/>
    </row>
    <row r="2566" spans="12:12" x14ac:dyDescent="0.2">
      <c r="L2566" s="107"/>
    </row>
    <row r="2567" spans="12:12" x14ac:dyDescent="0.2">
      <c r="L2567" s="107"/>
    </row>
    <row r="2568" spans="12:12" x14ac:dyDescent="0.2">
      <c r="L2568" s="107"/>
    </row>
    <row r="2569" spans="12:12" x14ac:dyDescent="0.2">
      <c r="L2569" s="107"/>
    </row>
    <row r="2570" spans="12:12" x14ac:dyDescent="0.2">
      <c r="L2570" s="107"/>
    </row>
    <row r="2571" spans="12:12" x14ac:dyDescent="0.2">
      <c r="L2571" s="107"/>
    </row>
    <row r="2572" spans="12:12" x14ac:dyDescent="0.2">
      <c r="L2572" s="107"/>
    </row>
    <row r="2573" spans="12:12" x14ac:dyDescent="0.2">
      <c r="L2573" s="107"/>
    </row>
    <row r="2574" spans="12:12" x14ac:dyDescent="0.2">
      <c r="L2574" s="107"/>
    </row>
    <row r="2575" spans="12:12" x14ac:dyDescent="0.2">
      <c r="L2575" s="107"/>
    </row>
    <row r="2576" spans="12:12" x14ac:dyDescent="0.2">
      <c r="L2576" s="107"/>
    </row>
    <row r="2577" spans="12:12" x14ac:dyDescent="0.2">
      <c r="L2577" s="107"/>
    </row>
    <row r="2578" spans="12:12" x14ac:dyDescent="0.2">
      <c r="L2578" s="107"/>
    </row>
    <row r="2579" spans="12:12" x14ac:dyDescent="0.2">
      <c r="L2579" s="107"/>
    </row>
    <row r="2580" spans="12:12" x14ac:dyDescent="0.2">
      <c r="L2580" s="107"/>
    </row>
    <row r="2581" spans="12:12" x14ac:dyDescent="0.2">
      <c r="L2581" s="107"/>
    </row>
    <row r="2582" spans="12:12" x14ac:dyDescent="0.2">
      <c r="L2582" s="107"/>
    </row>
    <row r="2583" spans="12:12" x14ac:dyDescent="0.2">
      <c r="L2583" s="107"/>
    </row>
    <row r="2584" spans="12:12" x14ac:dyDescent="0.2">
      <c r="L2584" s="107"/>
    </row>
    <row r="2585" spans="12:12" x14ac:dyDescent="0.2">
      <c r="L2585" s="107"/>
    </row>
    <row r="2586" spans="12:12" x14ac:dyDescent="0.2">
      <c r="L2586" s="107"/>
    </row>
    <row r="2587" spans="12:12" x14ac:dyDescent="0.2">
      <c r="L2587" s="107"/>
    </row>
    <row r="2588" spans="12:12" x14ac:dyDescent="0.2">
      <c r="L2588" s="107"/>
    </row>
    <row r="2589" spans="12:12" x14ac:dyDescent="0.2">
      <c r="L2589" s="107"/>
    </row>
    <row r="2590" spans="12:12" x14ac:dyDescent="0.2">
      <c r="L2590" s="107"/>
    </row>
    <row r="2591" spans="12:12" x14ac:dyDescent="0.2">
      <c r="L2591" s="107"/>
    </row>
    <row r="2592" spans="12:12" x14ac:dyDescent="0.2">
      <c r="L2592" s="107"/>
    </row>
    <row r="2593" spans="12:12" x14ac:dyDescent="0.2">
      <c r="L2593" s="107"/>
    </row>
    <row r="2594" spans="12:12" x14ac:dyDescent="0.2">
      <c r="L2594" s="107"/>
    </row>
    <row r="2595" spans="12:12" x14ac:dyDescent="0.2">
      <c r="L2595" s="107"/>
    </row>
    <row r="2596" spans="12:12" x14ac:dyDescent="0.2">
      <c r="L2596" s="107"/>
    </row>
    <row r="2597" spans="12:12" x14ac:dyDescent="0.2">
      <c r="L2597" s="107"/>
    </row>
    <row r="2598" spans="12:12" x14ac:dyDescent="0.2">
      <c r="L2598" s="107"/>
    </row>
    <row r="2599" spans="12:12" x14ac:dyDescent="0.2">
      <c r="L2599" s="107"/>
    </row>
    <row r="2600" spans="12:12" x14ac:dyDescent="0.2">
      <c r="L2600" s="107"/>
    </row>
    <row r="2601" spans="12:12" x14ac:dyDescent="0.2">
      <c r="L2601" s="107"/>
    </row>
    <row r="2602" spans="12:12" x14ac:dyDescent="0.2">
      <c r="L2602" s="107"/>
    </row>
    <row r="2603" spans="12:12" x14ac:dyDescent="0.2">
      <c r="L2603" s="107"/>
    </row>
    <row r="2604" spans="12:12" x14ac:dyDescent="0.2">
      <c r="L2604" s="107"/>
    </row>
    <row r="2605" spans="12:12" x14ac:dyDescent="0.2">
      <c r="L2605" s="107"/>
    </row>
    <row r="2606" spans="12:12" x14ac:dyDescent="0.2">
      <c r="L2606" s="107"/>
    </row>
    <row r="2607" spans="12:12" x14ac:dyDescent="0.2">
      <c r="L2607" s="107"/>
    </row>
    <row r="2608" spans="12:12" x14ac:dyDescent="0.2">
      <c r="L2608" s="107"/>
    </row>
    <row r="2609" spans="12:12" x14ac:dyDescent="0.2">
      <c r="L2609" s="107"/>
    </row>
    <row r="2610" spans="12:12" x14ac:dyDescent="0.2">
      <c r="L2610" s="107"/>
    </row>
    <row r="2611" spans="12:12" x14ac:dyDescent="0.2">
      <c r="L2611" s="107"/>
    </row>
    <row r="2612" spans="12:12" x14ac:dyDescent="0.2">
      <c r="L2612" s="107"/>
    </row>
    <row r="2613" spans="12:12" x14ac:dyDescent="0.2">
      <c r="L2613" s="107"/>
    </row>
    <row r="2614" spans="12:12" x14ac:dyDescent="0.2">
      <c r="L2614" s="107"/>
    </row>
    <row r="2615" spans="12:12" x14ac:dyDescent="0.2">
      <c r="L2615" s="107"/>
    </row>
    <row r="2616" spans="12:12" x14ac:dyDescent="0.2">
      <c r="L2616" s="107"/>
    </row>
    <row r="2617" spans="12:12" x14ac:dyDescent="0.2">
      <c r="L2617" s="107"/>
    </row>
    <row r="2618" spans="12:12" x14ac:dyDescent="0.2">
      <c r="L2618" s="107"/>
    </row>
    <row r="2619" spans="12:12" x14ac:dyDescent="0.2">
      <c r="L2619" s="107"/>
    </row>
    <row r="2620" spans="12:12" x14ac:dyDescent="0.2">
      <c r="L2620" s="107"/>
    </row>
    <row r="2621" spans="12:12" x14ac:dyDescent="0.2">
      <c r="L2621" s="107"/>
    </row>
    <row r="2622" spans="12:12" x14ac:dyDescent="0.2">
      <c r="L2622" s="107"/>
    </row>
    <row r="2623" spans="12:12" x14ac:dyDescent="0.2">
      <c r="L2623" s="107"/>
    </row>
    <row r="2624" spans="12:12" x14ac:dyDescent="0.2">
      <c r="L2624" s="107"/>
    </row>
    <row r="2625" spans="12:12" x14ac:dyDescent="0.2">
      <c r="L2625" s="107"/>
    </row>
    <row r="2626" spans="12:12" x14ac:dyDescent="0.2">
      <c r="L2626" s="107"/>
    </row>
    <row r="2627" spans="12:12" x14ac:dyDescent="0.2">
      <c r="L2627" s="107"/>
    </row>
    <row r="2628" spans="12:12" x14ac:dyDescent="0.2">
      <c r="L2628" s="107"/>
    </row>
    <row r="2629" spans="12:12" x14ac:dyDescent="0.2">
      <c r="L2629" s="107"/>
    </row>
    <row r="2630" spans="12:12" x14ac:dyDescent="0.2">
      <c r="L2630" s="107"/>
    </row>
    <row r="2631" spans="12:12" x14ac:dyDescent="0.2">
      <c r="L2631" s="107"/>
    </row>
    <row r="2632" spans="12:12" x14ac:dyDescent="0.2">
      <c r="L2632" s="107"/>
    </row>
    <row r="2633" spans="12:12" x14ac:dyDescent="0.2">
      <c r="L2633" s="107"/>
    </row>
    <row r="2634" spans="12:12" x14ac:dyDescent="0.2">
      <c r="L2634" s="107"/>
    </row>
    <row r="2635" spans="12:12" x14ac:dyDescent="0.2">
      <c r="L2635" s="107"/>
    </row>
    <row r="2636" spans="12:12" x14ac:dyDescent="0.2">
      <c r="L2636" s="107"/>
    </row>
    <row r="2637" spans="12:12" x14ac:dyDescent="0.2">
      <c r="L2637" s="107"/>
    </row>
    <row r="2638" spans="12:12" x14ac:dyDescent="0.2">
      <c r="L2638" s="107"/>
    </row>
    <row r="2639" spans="12:12" x14ac:dyDescent="0.2">
      <c r="L2639" s="107"/>
    </row>
    <row r="2640" spans="12:12" x14ac:dyDescent="0.2">
      <c r="L2640" s="107"/>
    </row>
    <row r="2641" spans="12:12" x14ac:dyDescent="0.2">
      <c r="L2641" s="107"/>
    </row>
    <row r="2642" spans="12:12" x14ac:dyDescent="0.2">
      <c r="L2642" s="107"/>
    </row>
    <row r="2643" spans="12:12" x14ac:dyDescent="0.2">
      <c r="L2643" s="107"/>
    </row>
    <row r="2644" spans="12:12" x14ac:dyDescent="0.2">
      <c r="L2644" s="107"/>
    </row>
    <row r="2645" spans="12:12" x14ac:dyDescent="0.2">
      <c r="L2645" s="107"/>
    </row>
    <row r="2646" spans="12:12" x14ac:dyDescent="0.2">
      <c r="L2646" s="107"/>
    </row>
    <row r="2647" spans="12:12" x14ac:dyDescent="0.2">
      <c r="L2647" s="107"/>
    </row>
    <row r="2648" spans="12:12" x14ac:dyDescent="0.2">
      <c r="L2648" s="107"/>
    </row>
    <row r="2649" spans="12:12" x14ac:dyDescent="0.2">
      <c r="L2649" s="107"/>
    </row>
    <row r="2650" spans="12:12" x14ac:dyDescent="0.2">
      <c r="L2650" s="107"/>
    </row>
    <row r="2651" spans="12:12" x14ac:dyDescent="0.2">
      <c r="L2651" s="107"/>
    </row>
    <row r="2652" spans="12:12" x14ac:dyDescent="0.2">
      <c r="L2652" s="107"/>
    </row>
    <row r="2653" spans="12:12" x14ac:dyDescent="0.2">
      <c r="L2653" s="107"/>
    </row>
    <row r="2654" spans="12:12" x14ac:dyDescent="0.2">
      <c r="L2654" s="107"/>
    </row>
    <row r="2655" spans="12:12" x14ac:dyDescent="0.2">
      <c r="L2655" s="107"/>
    </row>
    <row r="2656" spans="12:12" x14ac:dyDescent="0.2">
      <c r="L2656" s="107"/>
    </row>
    <row r="2657" spans="12:12" x14ac:dyDescent="0.2">
      <c r="L2657" s="107"/>
    </row>
    <row r="2658" spans="12:12" x14ac:dyDescent="0.2">
      <c r="L2658" s="107"/>
    </row>
    <row r="2659" spans="12:12" x14ac:dyDescent="0.2">
      <c r="L2659" s="107"/>
    </row>
    <row r="2660" spans="12:12" x14ac:dyDescent="0.2">
      <c r="L2660" s="107"/>
    </row>
    <row r="2661" spans="12:12" x14ac:dyDescent="0.2">
      <c r="L2661" s="107"/>
    </row>
    <row r="2662" spans="12:12" x14ac:dyDescent="0.2">
      <c r="L2662" s="107"/>
    </row>
    <row r="2663" spans="12:12" x14ac:dyDescent="0.2">
      <c r="L2663" s="107"/>
    </row>
    <row r="2664" spans="12:12" x14ac:dyDescent="0.2">
      <c r="L2664" s="107"/>
    </row>
    <row r="2665" spans="12:12" x14ac:dyDescent="0.2">
      <c r="L2665" s="107"/>
    </row>
    <row r="2666" spans="12:12" x14ac:dyDescent="0.2">
      <c r="L2666" s="107"/>
    </row>
    <row r="2667" spans="12:12" x14ac:dyDescent="0.2">
      <c r="L2667" s="107"/>
    </row>
    <row r="2668" spans="12:12" x14ac:dyDescent="0.2">
      <c r="L2668" s="107"/>
    </row>
    <row r="2669" spans="12:12" x14ac:dyDescent="0.2">
      <c r="L2669" s="107"/>
    </row>
    <row r="2670" spans="12:12" x14ac:dyDescent="0.2">
      <c r="L2670" s="107"/>
    </row>
    <row r="2671" spans="12:12" x14ac:dyDescent="0.2">
      <c r="L2671" s="107"/>
    </row>
    <row r="2672" spans="12:12" x14ac:dyDescent="0.2">
      <c r="L2672" s="107"/>
    </row>
    <row r="2673" spans="12:12" x14ac:dyDescent="0.2">
      <c r="L2673" s="107"/>
    </row>
    <row r="2674" spans="12:12" x14ac:dyDescent="0.2">
      <c r="L2674" s="107"/>
    </row>
    <row r="2675" spans="12:12" x14ac:dyDescent="0.2">
      <c r="L2675" s="107"/>
    </row>
    <row r="2676" spans="12:12" x14ac:dyDescent="0.2">
      <c r="L2676" s="107"/>
    </row>
    <row r="2677" spans="12:12" x14ac:dyDescent="0.2">
      <c r="L2677" s="107"/>
    </row>
    <row r="2678" spans="12:12" x14ac:dyDescent="0.2">
      <c r="L2678" s="107"/>
    </row>
    <row r="2679" spans="12:12" x14ac:dyDescent="0.2">
      <c r="L2679" s="107"/>
    </row>
    <row r="2680" spans="12:12" x14ac:dyDescent="0.2">
      <c r="L2680" s="107"/>
    </row>
    <row r="2681" spans="12:12" x14ac:dyDescent="0.2">
      <c r="L2681" s="107"/>
    </row>
    <row r="2682" spans="12:12" x14ac:dyDescent="0.2">
      <c r="L2682" s="107"/>
    </row>
    <row r="2683" spans="12:12" x14ac:dyDescent="0.2">
      <c r="L2683" s="107"/>
    </row>
    <row r="2684" spans="12:12" x14ac:dyDescent="0.2">
      <c r="L2684" s="107"/>
    </row>
    <row r="2685" spans="12:12" x14ac:dyDescent="0.2">
      <c r="L2685" s="107"/>
    </row>
    <row r="2686" spans="12:12" x14ac:dyDescent="0.2">
      <c r="L2686" s="107"/>
    </row>
    <row r="2687" spans="12:12" x14ac:dyDescent="0.2">
      <c r="L2687" s="107"/>
    </row>
    <row r="2688" spans="12:12" x14ac:dyDescent="0.2">
      <c r="L2688" s="107"/>
    </row>
    <row r="2689" spans="12:12" x14ac:dyDescent="0.2">
      <c r="L2689" s="107"/>
    </row>
    <row r="2690" spans="12:12" x14ac:dyDescent="0.2">
      <c r="L2690" s="107"/>
    </row>
    <row r="2691" spans="12:12" x14ac:dyDescent="0.2">
      <c r="L2691" s="107"/>
    </row>
    <row r="2692" spans="12:12" x14ac:dyDescent="0.2">
      <c r="L2692" s="107"/>
    </row>
    <row r="2693" spans="12:12" x14ac:dyDescent="0.2">
      <c r="L2693" s="107"/>
    </row>
    <row r="2694" spans="12:12" x14ac:dyDescent="0.2">
      <c r="L2694" s="107"/>
    </row>
    <row r="2695" spans="12:12" x14ac:dyDescent="0.2">
      <c r="L2695" s="107"/>
    </row>
    <row r="2696" spans="12:12" x14ac:dyDescent="0.2">
      <c r="L2696" s="107"/>
    </row>
    <row r="2697" spans="12:12" x14ac:dyDescent="0.2">
      <c r="L2697" s="107"/>
    </row>
    <row r="2698" spans="12:12" x14ac:dyDescent="0.2">
      <c r="L2698" s="107"/>
    </row>
    <row r="2699" spans="12:12" x14ac:dyDescent="0.2">
      <c r="L2699" s="107"/>
    </row>
    <row r="2700" spans="12:12" x14ac:dyDescent="0.2">
      <c r="L2700" s="107"/>
    </row>
    <row r="2701" spans="12:12" x14ac:dyDescent="0.2">
      <c r="L2701" s="107"/>
    </row>
    <row r="2702" spans="12:12" x14ac:dyDescent="0.2">
      <c r="L2702" s="107"/>
    </row>
    <row r="2703" spans="12:12" x14ac:dyDescent="0.2">
      <c r="L2703" s="107"/>
    </row>
    <row r="2704" spans="12:12" x14ac:dyDescent="0.2">
      <c r="L2704" s="107"/>
    </row>
    <row r="2705" spans="12:12" x14ac:dyDescent="0.2">
      <c r="L2705" s="107"/>
    </row>
    <row r="2706" spans="12:12" x14ac:dyDescent="0.2">
      <c r="L2706" s="107"/>
    </row>
    <row r="2707" spans="12:12" x14ac:dyDescent="0.2">
      <c r="L2707" s="107"/>
    </row>
    <row r="2708" spans="12:12" x14ac:dyDescent="0.2">
      <c r="L2708" s="107"/>
    </row>
    <row r="2709" spans="12:12" x14ac:dyDescent="0.2">
      <c r="L2709" s="107"/>
    </row>
    <row r="2710" spans="12:12" x14ac:dyDescent="0.2">
      <c r="L2710" s="107"/>
    </row>
    <row r="2711" spans="12:12" x14ac:dyDescent="0.2">
      <c r="L2711" s="107"/>
    </row>
    <row r="2712" spans="12:12" x14ac:dyDescent="0.2">
      <c r="L2712" s="107"/>
    </row>
    <row r="2713" spans="12:12" x14ac:dyDescent="0.2">
      <c r="L2713" s="107"/>
    </row>
    <row r="2714" spans="12:12" x14ac:dyDescent="0.2">
      <c r="L2714" s="107"/>
    </row>
    <row r="2715" spans="12:12" x14ac:dyDescent="0.2">
      <c r="L2715" s="107"/>
    </row>
    <row r="2716" spans="12:12" x14ac:dyDescent="0.2">
      <c r="L2716" s="107"/>
    </row>
    <row r="2717" spans="12:12" x14ac:dyDescent="0.2">
      <c r="L2717" s="107"/>
    </row>
    <row r="2718" spans="12:12" x14ac:dyDescent="0.2">
      <c r="L2718" s="107"/>
    </row>
    <row r="2719" spans="12:12" x14ac:dyDescent="0.2">
      <c r="L2719" s="107"/>
    </row>
    <row r="2720" spans="12:12" x14ac:dyDescent="0.2">
      <c r="L2720" s="107"/>
    </row>
    <row r="2721" spans="12:12" x14ac:dyDescent="0.2">
      <c r="L2721" s="107"/>
    </row>
    <row r="2722" spans="12:12" x14ac:dyDescent="0.2">
      <c r="L2722" s="107"/>
    </row>
    <row r="2723" spans="12:12" x14ac:dyDescent="0.2">
      <c r="L2723" s="107"/>
    </row>
    <row r="2724" spans="12:12" x14ac:dyDescent="0.2">
      <c r="L2724" s="107"/>
    </row>
    <row r="2725" spans="12:12" x14ac:dyDescent="0.2">
      <c r="L2725" s="107"/>
    </row>
    <row r="2726" spans="12:12" x14ac:dyDescent="0.2">
      <c r="L2726" s="107"/>
    </row>
    <row r="2727" spans="12:12" x14ac:dyDescent="0.2">
      <c r="L2727" s="107"/>
    </row>
    <row r="2728" spans="12:12" x14ac:dyDescent="0.2">
      <c r="L2728" s="107"/>
    </row>
    <row r="2729" spans="12:12" x14ac:dyDescent="0.2">
      <c r="L2729" s="107"/>
    </row>
    <row r="2730" spans="12:12" x14ac:dyDescent="0.2">
      <c r="L2730" s="107"/>
    </row>
    <row r="2731" spans="12:12" x14ac:dyDescent="0.2">
      <c r="L2731" s="107"/>
    </row>
    <row r="2732" spans="12:12" x14ac:dyDescent="0.2">
      <c r="L2732" s="107"/>
    </row>
    <row r="2733" spans="12:12" x14ac:dyDescent="0.2">
      <c r="L2733" s="107"/>
    </row>
    <row r="2734" spans="12:12" x14ac:dyDescent="0.2">
      <c r="L2734" s="107"/>
    </row>
    <row r="2735" spans="12:12" x14ac:dyDescent="0.2">
      <c r="L2735" s="107"/>
    </row>
    <row r="2736" spans="12:12" x14ac:dyDescent="0.2">
      <c r="L2736" s="107"/>
    </row>
    <row r="2737" spans="12:12" x14ac:dyDescent="0.2">
      <c r="L2737" s="107"/>
    </row>
    <row r="2738" spans="12:12" x14ac:dyDescent="0.2">
      <c r="L2738" s="107"/>
    </row>
    <row r="2739" spans="12:12" x14ac:dyDescent="0.2">
      <c r="L2739" s="107"/>
    </row>
    <row r="2740" spans="12:12" x14ac:dyDescent="0.2">
      <c r="L2740" s="107"/>
    </row>
    <row r="2741" spans="12:12" x14ac:dyDescent="0.2">
      <c r="L2741" s="107"/>
    </row>
    <row r="2742" spans="12:12" x14ac:dyDescent="0.2">
      <c r="L2742" s="107"/>
    </row>
    <row r="2743" spans="12:12" x14ac:dyDescent="0.2">
      <c r="L2743" s="107"/>
    </row>
    <row r="2744" spans="12:12" x14ac:dyDescent="0.2">
      <c r="L2744" s="107"/>
    </row>
    <row r="2745" spans="12:12" x14ac:dyDescent="0.2">
      <c r="L2745" s="107"/>
    </row>
    <row r="2746" spans="12:12" x14ac:dyDescent="0.2">
      <c r="L2746" s="107"/>
    </row>
    <row r="2747" spans="12:12" x14ac:dyDescent="0.2">
      <c r="L2747" s="107"/>
    </row>
    <row r="2748" spans="12:12" x14ac:dyDescent="0.2">
      <c r="L2748" s="107"/>
    </row>
    <row r="2749" spans="12:12" x14ac:dyDescent="0.2">
      <c r="L2749" s="107"/>
    </row>
    <row r="2750" spans="12:12" x14ac:dyDescent="0.2">
      <c r="L2750" s="107"/>
    </row>
    <row r="2751" spans="12:12" x14ac:dyDescent="0.2">
      <c r="L2751" s="107"/>
    </row>
    <row r="2752" spans="12:12" x14ac:dyDescent="0.2">
      <c r="L2752" s="107"/>
    </row>
    <row r="2753" spans="12:12" x14ac:dyDescent="0.2">
      <c r="L2753" s="107"/>
    </row>
    <row r="2754" spans="12:12" x14ac:dyDescent="0.2">
      <c r="L2754" s="107"/>
    </row>
    <row r="2755" spans="12:12" x14ac:dyDescent="0.2">
      <c r="L2755" s="107"/>
    </row>
    <row r="2756" spans="12:12" x14ac:dyDescent="0.2">
      <c r="L2756" s="107"/>
    </row>
    <row r="2757" spans="12:12" x14ac:dyDescent="0.2">
      <c r="L2757" s="107"/>
    </row>
    <row r="2758" spans="12:12" x14ac:dyDescent="0.2">
      <c r="L2758" s="107"/>
    </row>
    <row r="2759" spans="12:12" x14ac:dyDescent="0.2">
      <c r="L2759" s="107"/>
    </row>
    <row r="2760" spans="12:12" x14ac:dyDescent="0.2">
      <c r="L2760" s="107"/>
    </row>
    <row r="2761" spans="12:12" x14ac:dyDescent="0.2">
      <c r="L2761" s="107"/>
    </row>
    <row r="2762" spans="12:12" x14ac:dyDescent="0.2">
      <c r="L2762" s="107"/>
    </row>
    <row r="2763" spans="12:12" x14ac:dyDescent="0.2">
      <c r="L2763" s="107"/>
    </row>
    <row r="2764" spans="12:12" x14ac:dyDescent="0.2">
      <c r="L2764" s="107"/>
    </row>
    <row r="2765" spans="12:12" x14ac:dyDescent="0.2">
      <c r="L2765" s="107"/>
    </row>
    <row r="2766" spans="12:12" x14ac:dyDescent="0.2">
      <c r="L2766" s="107"/>
    </row>
    <row r="2767" spans="12:12" x14ac:dyDescent="0.2">
      <c r="L2767" s="107"/>
    </row>
    <row r="2768" spans="12:12" x14ac:dyDescent="0.2">
      <c r="L2768" s="107"/>
    </row>
    <row r="2769" spans="12:12" x14ac:dyDescent="0.2">
      <c r="L2769" s="107"/>
    </row>
    <row r="2770" spans="12:12" x14ac:dyDescent="0.2">
      <c r="L2770" s="107"/>
    </row>
    <row r="2771" spans="12:12" x14ac:dyDescent="0.2">
      <c r="L2771" s="107"/>
    </row>
    <row r="2772" spans="12:12" x14ac:dyDescent="0.2">
      <c r="L2772" s="107"/>
    </row>
    <row r="2773" spans="12:12" x14ac:dyDescent="0.2">
      <c r="L2773" s="107"/>
    </row>
    <row r="2774" spans="12:12" x14ac:dyDescent="0.2">
      <c r="L2774" s="107"/>
    </row>
    <row r="2775" spans="12:12" x14ac:dyDescent="0.2">
      <c r="L2775" s="107"/>
    </row>
    <row r="2776" spans="12:12" x14ac:dyDescent="0.2">
      <c r="L2776" s="107"/>
    </row>
    <row r="2777" spans="12:12" x14ac:dyDescent="0.2">
      <c r="L2777" s="107"/>
    </row>
    <row r="2778" spans="12:12" x14ac:dyDescent="0.2">
      <c r="L2778" s="107"/>
    </row>
    <row r="2779" spans="12:12" x14ac:dyDescent="0.2">
      <c r="L2779" s="107"/>
    </row>
    <row r="2780" spans="12:12" x14ac:dyDescent="0.2">
      <c r="L2780" s="107"/>
    </row>
    <row r="2781" spans="12:12" x14ac:dyDescent="0.2">
      <c r="L2781" s="107"/>
    </row>
    <row r="2782" spans="12:12" x14ac:dyDescent="0.2">
      <c r="L2782" s="107"/>
    </row>
    <row r="2783" spans="12:12" x14ac:dyDescent="0.2">
      <c r="L2783" s="107"/>
    </row>
    <row r="2784" spans="12:12" x14ac:dyDescent="0.2">
      <c r="L2784" s="107"/>
    </row>
    <row r="2785" spans="12:12" x14ac:dyDescent="0.2">
      <c r="L2785" s="107"/>
    </row>
    <row r="2786" spans="12:12" x14ac:dyDescent="0.2">
      <c r="L2786" s="107"/>
    </row>
    <row r="2787" spans="12:12" x14ac:dyDescent="0.2">
      <c r="L2787" s="107"/>
    </row>
    <row r="2788" spans="12:12" x14ac:dyDescent="0.2">
      <c r="L2788" s="107"/>
    </row>
    <row r="2789" spans="12:12" x14ac:dyDescent="0.2">
      <c r="L2789" s="107"/>
    </row>
    <row r="2790" spans="12:12" x14ac:dyDescent="0.2">
      <c r="L2790" s="107"/>
    </row>
    <row r="2791" spans="12:12" x14ac:dyDescent="0.2">
      <c r="L2791" s="107"/>
    </row>
    <row r="2792" spans="12:12" x14ac:dyDescent="0.2">
      <c r="L2792" s="107"/>
    </row>
    <row r="2793" spans="12:12" x14ac:dyDescent="0.2">
      <c r="L2793" s="107"/>
    </row>
    <row r="2794" spans="12:12" x14ac:dyDescent="0.2">
      <c r="L2794" s="107"/>
    </row>
    <row r="2795" spans="12:12" x14ac:dyDescent="0.2">
      <c r="L2795" s="107"/>
    </row>
    <row r="2796" spans="12:12" x14ac:dyDescent="0.2">
      <c r="L2796" s="107"/>
    </row>
    <row r="2797" spans="12:12" x14ac:dyDescent="0.2">
      <c r="L2797" s="107"/>
    </row>
    <row r="2798" spans="12:12" x14ac:dyDescent="0.2">
      <c r="L2798" s="107"/>
    </row>
    <row r="2799" spans="12:12" x14ac:dyDescent="0.2">
      <c r="L2799" s="107"/>
    </row>
    <row r="2800" spans="12:12" x14ac:dyDescent="0.2">
      <c r="L2800" s="107"/>
    </row>
    <row r="2801" spans="12:12" x14ac:dyDescent="0.2">
      <c r="L2801" s="107"/>
    </row>
    <row r="2802" spans="12:12" x14ac:dyDescent="0.2">
      <c r="L2802" s="107"/>
    </row>
    <row r="2803" spans="12:12" x14ac:dyDescent="0.2">
      <c r="L2803" s="107"/>
    </row>
    <row r="2804" spans="12:12" x14ac:dyDescent="0.2">
      <c r="L2804" s="107"/>
    </row>
    <row r="2805" spans="12:12" x14ac:dyDescent="0.2">
      <c r="L2805" s="107"/>
    </row>
    <row r="2806" spans="12:12" x14ac:dyDescent="0.2">
      <c r="L2806" s="107"/>
    </row>
    <row r="2807" spans="12:12" x14ac:dyDescent="0.2">
      <c r="L2807" s="107"/>
    </row>
    <row r="2808" spans="12:12" x14ac:dyDescent="0.2">
      <c r="L2808" s="107"/>
    </row>
    <row r="2809" spans="12:12" x14ac:dyDescent="0.2">
      <c r="L2809" s="107"/>
    </row>
    <row r="2810" spans="12:12" x14ac:dyDescent="0.2">
      <c r="L2810" s="107"/>
    </row>
    <row r="2811" spans="12:12" x14ac:dyDescent="0.2">
      <c r="L2811" s="107"/>
    </row>
    <row r="2812" spans="12:12" x14ac:dyDescent="0.2">
      <c r="L2812" s="107"/>
    </row>
    <row r="2813" spans="12:12" x14ac:dyDescent="0.2">
      <c r="L2813" s="107"/>
    </row>
    <row r="2814" spans="12:12" x14ac:dyDescent="0.2">
      <c r="L2814" s="107"/>
    </row>
    <row r="2815" spans="12:12" x14ac:dyDescent="0.2">
      <c r="L2815" s="107"/>
    </row>
    <row r="2816" spans="12:12" x14ac:dyDescent="0.2">
      <c r="L2816" s="107"/>
    </row>
    <row r="2817" spans="12:12" x14ac:dyDescent="0.2">
      <c r="L2817" s="107"/>
    </row>
    <row r="2818" spans="12:12" x14ac:dyDescent="0.2">
      <c r="L2818" s="107"/>
    </row>
    <row r="2819" spans="12:12" x14ac:dyDescent="0.2">
      <c r="L2819" s="107"/>
    </row>
    <row r="2820" spans="12:12" x14ac:dyDescent="0.2">
      <c r="L2820" s="107"/>
    </row>
    <row r="2821" spans="12:12" x14ac:dyDescent="0.2">
      <c r="L2821" s="107"/>
    </row>
    <row r="2822" spans="12:12" x14ac:dyDescent="0.2">
      <c r="L2822" s="107"/>
    </row>
    <row r="2823" spans="12:12" x14ac:dyDescent="0.2">
      <c r="L2823" s="107"/>
    </row>
    <row r="2824" spans="12:12" x14ac:dyDescent="0.2">
      <c r="L2824" s="107"/>
    </row>
    <row r="2825" spans="12:12" x14ac:dyDescent="0.2">
      <c r="L2825" s="107"/>
    </row>
    <row r="2826" spans="12:12" x14ac:dyDescent="0.2">
      <c r="L2826" s="107"/>
    </row>
    <row r="2827" spans="12:12" x14ac:dyDescent="0.2">
      <c r="L2827" s="107"/>
    </row>
    <row r="2828" spans="12:12" x14ac:dyDescent="0.2">
      <c r="L2828" s="107"/>
    </row>
    <row r="2829" spans="12:12" x14ac:dyDescent="0.2">
      <c r="L2829" s="107"/>
    </row>
    <row r="2830" spans="12:12" x14ac:dyDescent="0.2">
      <c r="L2830" s="107"/>
    </row>
    <row r="2831" spans="12:12" x14ac:dyDescent="0.2">
      <c r="L2831" s="107"/>
    </row>
    <row r="2832" spans="12:12" x14ac:dyDescent="0.2">
      <c r="L2832" s="107"/>
    </row>
    <row r="2833" spans="12:12" x14ac:dyDescent="0.2">
      <c r="L2833" s="107"/>
    </row>
    <row r="2834" spans="12:12" x14ac:dyDescent="0.2">
      <c r="L2834" s="107"/>
    </row>
    <row r="2835" spans="12:12" x14ac:dyDescent="0.2">
      <c r="L2835" s="107"/>
    </row>
    <row r="2836" spans="12:12" x14ac:dyDescent="0.2">
      <c r="L2836" s="107"/>
    </row>
    <row r="2837" spans="12:12" x14ac:dyDescent="0.2">
      <c r="L2837" s="107"/>
    </row>
    <row r="2838" spans="12:12" x14ac:dyDescent="0.2">
      <c r="L2838" s="107"/>
    </row>
    <row r="2839" spans="12:12" x14ac:dyDescent="0.2">
      <c r="L2839" s="107"/>
    </row>
    <row r="2840" spans="12:12" x14ac:dyDescent="0.2">
      <c r="L2840" s="107"/>
    </row>
    <row r="2841" spans="12:12" x14ac:dyDescent="0.2">
      <c r="L2841" s="107"/>
    </row>
    <row r="2842" spans="12:12" x14ac:dyDescent="0.2">
      <c r="L2842" s="107"/>
    </row>
    <row r="2843" spans="12:12" x14ac:dyDescent="0.2">
      <c r="L2843" s="107"/>
    </row>
    <row r="2844" spans="12:12" x14ac:dyDescent="0.2">
      <c r="L2844" s="107"/>
    </row>
    <row r="2845" spans="12:12" x14ac:dyDescent="0.2">
      <c r="L2845" s="107"/>
    </row>
    <row r="2846" spans="12:12" x14ac:dyDescent="0.2">
      <c r="L2846" s="107"/>
    </row>
    <row r="2847" spans="12:12" x14ac:dyDescent="0.2">
      <c r="L2847" s="107"/>
    </row>
    <row r="2848" spans="12:12" x14ac:dyDescent="0.2">
      <c r="L2848" s="107"/>
    </row>
    <row r="2849" spans="12:12" x14ac:dyDescent="0.2">
      <c r="L2849" s="107"/>
    </row>
    <row r="2850" spans="12:12" x14ac:dyDescent="0.2">
      <c r="L2850" s="107"/>
    </row>
    <row r="2851" spans="12:12" x14ac:dyDescent="0.2">
      <c r="L2851" s="107"/>
    </row>
    <row r="2852" spans="12:12" x14ac:dyDescent="0.2">
      <c r="L2852" s="107"/>
    </row>
    <row r="2853" spans="12:12" x14ac:dyDescent="0.2">
      <c r="L2853" s="107"/>
    </row>
    <row r="2854" spans="12:12" x14ac:dyDescent="0.2">
      <c r="L2854" s="107"/>
    </row>
    <row r="2855" spans="12:12" x14ac:dyDescent="0.2">
      <c r="L2855" s="107"/>
    </row>
    <row r="2856" spans="12:12" x14ac:dyDescent="0.2">
      <c r="L2856" s="107"/>
    </row>
    <row r="2857" spans="12:12" x14ac:dyDescent="0.2">
      <c r="L2857" s="107"/>
    </row>
    <row r="2858" spans="12:12" x14ac:dyDescent="0.2">
      <c r="L2858" s="107"/>
    </row>
    <row r="2859" spans="12:12" x14ac:dyDescent="0.2">
      <c r="L2859" s="107"/>
    </row>
    <row r="2860" spans="12:12" x14ac:dyDescent="0.2">
      <c r="L2860" s="107"/>
    </row>
    <row r="2861" spans="12:12" x14ac:dyDescent="0.2">
      <c r="L2861" s="107"/>
    </row>
    <row r="2862" spans="12:12" x14ac:dyDescent="0.2">
      <c r="L2862" s="107"/>
    </row>
    <row r="2863" spans="12:12" x14ac:dyDescent="0.2">
      <c r="L2863" s="107"/>
    </row>
    <row r="2864" spans="12:12" x14ac:dyDescent="0.2">
      <c r="L2864" s="107"/>
    </row>
    <row r="2865" spans="12:12" x14ac:dyDescent="0.2">
      <c r="L2865" s="107"/>
    </row>
    <row r="2866" spans="12:12" x14ac:dyDescent="0.2">
      <c r="L2866" s="107"/>
    </row>
    <row r="2867" spans="12:12" x14ac:dyDescent="0.2">
      <c r="L2867" s="107"/>
    </row>
    <row r="2868" spans="12:12" x14ac:dyDescent="0.2">
      <c r="L2868" s="107"/>
    </row>
    <row r="2869" spans="12:12" x14ac:dyDescent="0.2">
      <c r="L2869" s="107"/>
    </row>
    <row r="2870" spans="12:12" x14ac:dyDescent="0.2">
      <c r="L2870" s="107"/>
    </row>
    <row r="2871" spans="12:12" x14ac:dyDescent="0.2">
      <c r="L2871" s="107"/>
    </row>
    <row r="2872" spans="12:12" x14ac:dyDescent="0.2">
      <c r="L2872" s="107"/>
    </row>
    <row r="2873" spans="12:12" x14ac:dyDescent="0.2">
      <c r="L2873" s="107"/>
    </row>
    <row r="2874" spans="12:12" x14ac:dyDescent="0.2">
      <c r="L2874" s="107"/>
    </row>
    <row r="2875" spans="12:12" x14ac:dyDescent="0.2">
      <c r="L2875" s="107"/>
    </row>
    <row r="2876" spans="12:12" x14ac:dyDescent="0.2">
      <c r="L2876" s="107"/>
    </row>
    <row r="2877" spans="12:12" x14ac:dyDescent="0.2">
      <c r="L2877" s="107"/>
    </row>
    <row r="2878" spans="12:12" x14ac:dyDescent="0.2">
      <c r="L2878" s="107"/>
    </row>
    <row r="2879" spans="12:12" x14ac:dyDescent="0.2">
      <c r="L2879" s="107"/>
    </row>
    <row r="2880" spans="12:12" x14ac:dyDescent="0.2">
      <c r="L2880" s="107"/>
    </row>
    <row r="2881" spans="12:12" x14ac:dyDescent="0.2">
      <c r="L2881" s="107"/>
    </row>
    <row r="2882" spans="12:12" x14ac:dyDescent="0.2">
      <c r="L2882" s="107"/>
    </row>
    <row r="2883" spans="12:12" x14ac:dyDescent="0.2">
      <c r="L2883" s="107"/>
    </row>
    <row r="2884" spans="12:12" x14ac:dyDescent="0.2">
      <c r="L2884" s="107"/>
    </row>
    <row r="2885" spans="12:12" x14ac:dyDescent="0.2">
      <c r="L2885" s="107"/>
    </row>
    <row r="2886" spans="12:12" x14ac:dyDescent="0.2">
      <c r="L2886" s="107"/>
    </row>
    <row r="2887" spans="12:12" x14ac:dyDescent="0.2">
      <c r="L2887" s="107"/>
    </row>
    <row r="2888" spans="12:12" x14ac:dyDescent="0.2">
      <c r="L2888" s="107"/>
    </row>
    <row r="2889" spans="12:12" x14ac:dyDescent="0.2">
      <c r="L2889" s="107"/>
    </row>
    <row r="2890" spans="12:12" x14ac:dyDescent="0.2">
      <c r="L2890" s="107"/>
    </row>
    <row r="2891" spans="12:12" x14ac:dyDescent="0.2">
      <c r="L2891" s="107"/>
    </row>
    <row r="2892" spans="12:12" x14ac:dyDescent="0.2">
      <c r="L2892" s="107"/>
    </row>
    <row r="2893" spans="12:12" x14ac:dyDescent="0.2">
      <c r="L2893" s="107"/>
    </row>
    <row r="2894" spans="12:12" x14ac:dyDescent="0.2">
      <c r="L2894" s="107"/>
    </row>
    <row r="2895" spans="12:12" x14ac:dyDescent="0.2">
      <c r="L2895" s="107"/>
    </row>
    <row r="2896" spans="12:12" x14ac:dyDescent="0.2">
      <c r="L2896" s="107"/>
    </row>
    <row r="2897" spans="12:12" x14ac:dyDescent="0.2">
      <c r="L2897" s="107"/>
    </row>
    <row r="2898" spans="12:12" x14ac:dyDescent="0.2">
      <c r="L2898" s="107"/>
    </row>
    <row r="2899" spans="12:12" x14ac:dyDescent="0.2">
      <c r="L2899" s="107"/>
    </row>
    <row r="2900" spans="12:12" x14ac:dyDescent="0.2">
      <c r="L2900" s="107"/>
    </row>
    <row r="2901" spans="12:12" x14ac:dyDescent="0.2">
      <c r="L2901" s="107"/>
    </row>
    <row r="2902" spans="12:12" x14ac:dyDescent="0.2">
      <c r="L2902" s="107"/>
    </row>
    <row r="2903" spans="12:12" x14ac:dyDescent="0.2">
      <c r="L2903" s="107"/>
    </row>
    <row r="2904" spans="12:12" x14ac:dyDescent="0.2">
      <c r="L2904" s="107"/>
    </row>
    <row r="2905" spans="12:12" x14ac:dyDescent="0.2">
      <c r="L2905" s="107"/>
    </row>
    <row r="2906" spans="12:12" x14ac:dyDescent="0.2">
      <c r="L2906" s="107"/>
    </row>
    <row r="2907" spans="12:12" x14ac:dyDescent="0.2">
      <c r="L2907" s="107"/>
    </row>
    <row r="2908" spans="12:12" x14ac:dyDescent="0.2">
      <c r="L2908" s="107"/>
    </row>
    <row r="2909" spans="12:12" x14ac:dyDescent="0.2">
      <c r="L2909" s="107"/>
    </row>
    <row r="2910" spans="12:12" x14ac:dyDescent="0.2">
      <c r="L2910" s="107"/>
    </row>
    <row r="2911" spans="12:12" x14ac:dyDescent="0.2">
      <c r="L2911" s="107"/>
    </row>
    <row r="2912" spans="12:12" x14ac:dyDescent="0.2">
      <c r="L2912" s="107"/>
    </row>
    <row r="2913" spans="12:12" x14ac:dyDescent="0.2">
      <c r="L2913" s="107"/>
    </row>
    <row r="2914" spans="12:12" x14ac:dyDescent="0.2">
      <c r="L2914" s="107"/>
    </row>
    <row r="2915" spans="12:12" x14ac:dyDescent="0.2">
      <c r="L2915" s="107"/>
    </row>
    <row r="2916" spans="12:12" x14ac:dyDescent="0.2">
      <c r="L2916" s="107"/>
    </row>
    <row r="2917" spans="12:12" x14ac:dyDescent="0.2">
      <c r="L2917" s="107"/>
    </row>
    <row r="2918" spans="12:12" x14ac:dyDescent="0.2">
      <c r="L2918" s="107"/>
    </row>
    <row r="2919" spans="12:12" x14ac:dyDescent="0.2">
      <c r="L2919" s="107"/>
    </row>
    <row r="2920" spans="12:12" x14ac:dyDescent="0.2">
      <c r="L2920" s="107"/>
    </row>
    <row r="2921" spans="12:12" x14ac:dyDescent="0.2">
      <c r="L2921" s="107"/>
    </row>
    <row r="2922" spans="12:12" x14ac:dyDescent="0.2">
      <c r="L2922" s="107"/>
    </row>
    <row r="2923" spans="12:12" x14ac:dyDescent="0.2">
      <c r="L2923" s="107"/>
    </row>
    <row r="2924" spans="12:12" x14ac:dyDescent="0.2">
      <c r="L2924" s="107"/>
    </row>
    <row r="2925" spans="12:12" x14ac:dyDescent="0.2">
      <c r="L2925" s="107"/>
    </row>
    <row r="2926" spans="12:12" x14ac:dyDescent="0.2">
      <c r="L2926" s="107"/>
    </row>
    <row r="2927" spans="12:12" x14ac:dyDescent="0.2">
      <c r="L2927" s="107"/>
    </row>
    <row r="2928" spans="12:12" x14ac:dyDescent="0.2">
      <c r="L2928" s="107"/>
    </row>
    <row r="2929" spans="12:12" x14ac:dyDescent="0.2">
      <c r="L2929" s="107"/>
    </row>
    <row r="2930" spans="12:12" x14ac:dyDescent="0.2">
      <c r="L2930" s="107"/>
    </row>
    <row r="2931" spans="12:12" x14ac:dyDescent="0.2">
      <c r="L2931" s="107"/>
    </row>
    <row r="2932" spans="12:12" x14ac:dyDescent="0.2">
      <c r="L2932" s="107"/>
    </row>
    <row r="2933" spans="12:12" x14ac:dyDescent="0.2">
      <c r="L2933" s="107"/>
    </row>
    <row r="2934" spans="12:12" x14ac:dyDescent="0.2">
      <c r="L2934" s="107"/>
    </row>
    <row r="2935" spans="12:12" x14ac:dyDescent="0.2">
      <c r="L2935" s="107"/>
    </row>
    <row r="2936" spans="12:12" x14ac:dyDescent="0.2">
      <c r="L2936" s="107"/>
    </row>
    <row r="2937" spans="12:12" x14ac:dyDescent="0.2">
      <c r="L2937" s="107"/>
    </row>
    <row r="2938" spans="12:12" x14ac:dyDescent="0.2">
      <c r="L2938" s="107"/>
    </row>
    <row r="2939" spans="12:12" x14ac:dyDescent="0.2">
      <c r="L2939" s="107"/>
    </row>
    <row r="2940" spans="12:12" x14ac:dyDescent="0.2">
      <c r="L2940" s="107"/>
    </row>
    <row r="2941" spans="12:12" x14ac:dyDescent="0.2">
      <c r="L2941" s="107"/>
    </row>
    <row r="2942" spans="12:12" x14ac:dyDescent="0.2">
      <c r="L2942" s="107"/>
    </row>
    <row r="2943" spans="12:12" x14ac:dyDescent="0.2">
      <c r="L2943" s="107"/>
    </row>
    <row r="2944" spans="12:12" x14ac:dyDescent="0.2">
      <c r="L2944" s="107"/>
    </row>
    <row r="2945" spans="12:12" x14ac:dyDescent="0.2">
      <c r="L2945" s="107"/>
    </row>
    <row r="2946" spans="12:12" x14ac:dyDescent="0.2">
      <c r="L2946" s="107"/>
    </row>
    <row r="2947" spans="12:12" x14ac:dyDescent="0.2">
      <c r="L2947" s="107"/>
    </row>
    <row r="2948" spans="12:12" x14ac:dyDescent="0.2">
      <c r="L2948" s="107"/>
    </row>
    <row r="2949" spans="12:12" x14ac:dyDescent="0.2">
      <c r="L2949" s="107"/>
    </row>
    <row r="2950" spans="12:12" x14ac:dyDescent="0.2">
      <c r="L2950" s="107"/>
    </row>
    <row r="2951" spans="12:12" x14ac:dyDescent="0.2">
      <c r="L2951" s="107"/>
    </row>
    <row r="2952" spans="12:12" x14ac:dyDescent="0.2">
      <c r="L2952" s="107"/>
    </row>
    <row r="2953" spans="12:12" x14ac:dyDescent="0.2">
      <c r="L2953" s="107"/>
    </row>
    <row r="2954" spans="12:12" x14ac:dyDescent="0.2">
      <c r="L2954" s="107"/>
    </row>
    <row r="2955" spans="12:12" x14ac:dyDescent="0.2">
      <c r="L2955" s="107"/>
    </row>
    <row r="2956" spans="12:12" x14ac:dyDescent="0.2">
      <c r="L2956" s="107"/>
    </row>
    <row r="2957" spans="12:12" x14ac:dyDescent="0.2">
      <c r="L2957" s="107"/>
    </row>
    <row r="2958" spans="12:12" x14ac:dyDescent="0.2">
      <c r="L2958" s="107"/>
    </row>
    <row r="2959" spans="12:12" x14ac:dyDescent="0.2">
      <c r="L2959" s="107"/>
    </row>
    <row r="2960" spans="12:12" x14ac:dyDescent="0.2">
      <c r="L2960" s="107"/>
    </row>
    <row r="2961" spans="12:12" x14ac:dyDescent="0.2">
      <c r="L2961" s="107"/>
    </row>
    <row r="2962" spans="12:12" x14ac:dyDescent="0.2">
      <c r="L2962" s="107"/>
    </row>
    <row r="2963" spans="12:12" x14ac:dyDescent="0.2">
      <c r="L2963" s="107"/>
    </row>
    <row r="2964" spans="12:12" x14ac:dyDescent="0.2">
      <c r="L2964" s="107"/>
    </row>
    <row r="2965" spans="12:12" x14ac:dyDescent="0.2">
      <c r="L2965" s="107"/>
    </row>
    <row r="2966" spans="12:12" x14ac:dyDescent="0.2">
      <c r="L2966" s="107"/>
    </row>
    <row r="2967" spans="12:12" x14ac:dyDescent="0.2">
      <c r="L2967" s="107"/>
    </row>
    <row r="2968" spans="12:12" x14ac:dyDescent="0.2">
      <c r="L2968" s="107"/>
    </row>
    <row r="2969" spans="12:12" x14ac:dyDescent="0.2">
      <c r="L2969" s="107"/>
    </row>
    <row r="2970" spans="12:12" x14ac:dyDescent="0.2">
      <c r="L2970" s="107"/>
    </row>
    <row r="2971" spans="12:12" x14ac:dyDescent="0.2">
      <c r="L2971" s="107"/>
    </row>
    <row r="2972" spans="12:12" x14ac:dyDescent="0.2">
      <c r="L2972" s="107"/>
    </row>
    <row r="2973" spans="12:12" x14ac:dyDescent="0.2">
      <c r="L2973" s="107"/>
    </row>
    <row r="2974" spans="12:12" x14ac:dyDescent="0.2">
      <c r="L2974" s="107"/>
    </row>
    <row r="2975" spans="12:12" x14ac:dyDescent="0.2">
      <c r="L2975" s="107"/>
    </row>
    <row r="2976" spans="12:12" x14ac:dyDescent="0.2">
      <c r="L2976" s="107"/>
    </row>
    <row r="2977" spans="12:12" x14ac:dyDescent="0.2">
      <c r="L2977" s="107"/>
    </row>
    <row r="2978" spans="12:12" x14ac:dyDescent="0.2">
      <c r="L2978" s="107"/>
    </row>
    <row r="2979" spans="12:12" x14ac:dyDescent="0.2">
      <c r="L2979" s="107"/>
    </row>
    <row r="2980" spans="12:12" x14ac:dyDescent="0.2">
      <c r="L2980" s="107"/>
    </row>
    <row r="2981" spans="12:12" x14ac:dyDescent="0.2">
      <c r="L2981" s="107"/>
    </row>
    <row r="2982" spans="12:12" x14ac:dyDescent="0.2">
      <c r="L2982" s="107"/>
    </row>
    <row r="2983" spans="12:12" x14ac:dyDescent="0.2">
      <c r="L2983" s="107"/>
    </row>
    <row r="2984" spans="12:12" x14ac:dyDescent="0.2">
      <c r="L2984" s="107"/>
    </row>
    <row r="2985" spans="12:12" x14ac:dyDescent="0.2">
      <c r="L2985" s="107"/>
    </row>
    <row r="2986" spans="12:12" x14ac:dyDescent="0.2">
      <c r="L2986" s="107"/>
    </row>
    <row r="2987" spans="12:12" x14ac:dyDescent="0.2">
      <c r="L2987" s="107"/>
    </row>
    <row r="2988" spans="12:12" x14ac:dyDescent="0.2">
      <c r="L2988" s="107"/>
    </row>
    <row r="2989" spans="12:12" x14ac:dyDescent="0.2">
      <c r="L2989" s="107"/>
    </row>
    <row r="2990" spans="12:12" x14ac:dyDescent="0.2">
      <c r="L2990" s="107"/>
    </row>
    <row r="2991" spans="12:12" x14ac:dyDescent="0.2">
      <c r="L2991" s="107"/>
    </row>
    <row r="2992" spans="12:12" x14ac:dyDescent="0.2">
      <c r="L2992" s="107"/>
    </row>
    <row r="2993" spans="12:12" x14ac:dyDescent="0.2">
      <c r="L2993" s="107"/>
    </row>
    <row r="2994" spans="12:12" x14ac:dyDescent="0.2">
      <c r="L2994" s="107"/>
    </row>
    <row r="2995" spans="12:12" x14ac:dyDescent="0.2">
      <c r="L2995" s="107"/>
    </row>
    <row r="2996" spans="12:12" x14ac:dyDescent="0.2">
      <c r="L2996" s="107"/>
    </row>
    <row r="2997" spans="12:12" x14ac:dyDescent="0.2">
      <c r="L2997" s="107"/>
    </row>
    <row r="2998" spans="12:12" x14ac:dyDescent="0.2">
      <c r="L2998" s="107"/>
    </row>
    <row r="2999" spans="12:12" x14ac:dyDescent="0.2">
      <c r="L2999" s="107"/>
    </row>
    <row r="3000" spans="12:12" x14ac:dyDescent="0.2">
      <c r="L3000" s="107"/>
    </row>
    <row r="3001" spans="12:12" x14ac:dyDescent="0.2">
      <c r="L3001" s="107"/>
    </row>
    <row r="3002" spans="12:12" x14ac:dyDescent="0.2">
      <c r="L3002" s="107"/>
    </row>
    <row r="3003" spans="12:12" x14ac:dyDescent="0.2">
      <c r="L3003" s="107"/>
    </row>
    <row r="3004" spans="12:12" x14ac:dyDescent="0.2">
      <c r="L3004" s="107"/>
    </row>
    <row r="3005" spans="12:12" x14ac:dyDescent="0.2">
      <c r="L3005" s="107"/>
    </row>
    <row r="3006" spans="12:12" x14ac:dyDescent="0.2">
      <c r="L3006" s="107"/>
    </row>
    <row r="3007" spans="12:12" x14ac:dyDescent="0.2">
      <c r="L3007" s="107"/>
    </row>
    <row r="3008" spans="12:12" x14ac:dyDescent="0.2">
      <c r="L3008" s="107"/>
    </row>
    <row r="3009" spans="12:12" x14ac:dyDescent="0.2">
      <c r="L3009" s="107"/>
    </row>
    <row r="3010" spans="12:12" x14ac:dyDescent="0.2">
      <c r="L3010" s="107"/>
    </row>
    <row r="3011" spans="12:12" x14ac:dyDescent="0.2">
      <c r="L3011" s="107"/>
    </row>
    <row r="3012" spans="12:12" x14ac:dyDescent="0.2">
      <c r="L3012" s="107"/>
    </row>
    <row r="3013" spans="12:12" x14ac:dyDescent="0.2">
      <c r="L3013" s="107"/>
    </row>
    <row r="3014" spans="12:12" x14ac:dyDescent="0.2">
      <c r="L3014" s="107"/>
    </row>
    <row r="3015" spans="12:12" x14ac:dyDescent="0.2">
      <c r="L3015" s="107"/>
    </row>
    <row r="3016" spans="12:12" x14ac:dyDescent="0.2">
      <c r="L3016" s="107"/>
    </row>
    <row r="3017" spans="12:12" x14ac:dyDescent="0.2">
      <c r="L3017" s="107"/>
    </row>
    <row r="3018" spans="12:12" x14ac:dyDescent="0.2">
      <c r="L3018" s="107"/>
    </row>
    <row r="3019" spans="12:12" x14ac:dyDescent="0.2">
      <c r="L3019" s="107"/>
    </row>
    <row r="3020" spans="12:12" x14ac:dyDescent="0.2">
      <c r="L3020" s="107"/>
    </row>
    <row r="3021" spans="12:12" x14ac:dyDescent="0.2">
      <c r="L3021" s="107"/>
    </row>
    <row r="3022" spans="12:12" x14ac:dyDescent="0.2">
      <c r="L3022" s="107"/>
    </row>
    <row r="3023" spans="12:12" x14ac:dyDescent="0.2">
      <c r="L3023" s="107"/>
    </row>
    <row r="3024" spans="12:12" x14ac:dyDescent="0.2">
      <c r="L3024" s="107"/>
    </row>
    <row r="3025" spans="12:12" x14ac:dyDescent="0.2">
      <c r="L3025" s="107"/>
    </row>
    <row r="3026" spans="12:12" x14ac:dyDescent="0.2">
      <c r="L3026" s="107"/>
    </row>
    <row r="3027" spans="12:12" x14ac:dyDescent="0.2">
      <c r="L3027" s="107"/>
    </row>
    <row r="3028" spans="12:12" x14ac:dyDescent="0.2">
      <c r="L3028" s="107"/>
    </row>
    <row r="3029" spans="12:12" x14ac:dyDescent="0.2">
      <c r="L3029" s="107"/>
    </row>
    <row r="3030" spans="12:12" x14ac:dyDescent="0.2">
      <c r="L3030" s="107"/>
    </row>
    <row r="3031" spans="12:12" x14ac:dyDescent="0.2">
      <c r="L3031" s="107"/>
    </row>
    <row r="3032" spans="12:12" x14ac:dyDescent="0.2">
      <c r="L3032" s="107"/>
    </row>
    <row r="3033" spans="12:12" x14ac:dyDescent="0.2">
      <c r="L3033" s="107"/>
    </row>
    <row r="3034" spans="12:12" x14ac:dyDescent="0.2">
      <c r="L3034" s="107"/>
    </row>
    <row r="3035" spans="12:12" x14ac:dyDescent="0.2">
      <c r="L3035" s="107"/>
    </row>
    <row r="3036" spans="12:12" x14ac:dyDescent="0.2">
      <c r="L3036" s="107"/>
    </row>
    <row r="3037" spans="12:12" x14ac:dyDescent="0.2">
      <c r="L3037" s="107"/>
    </row>
    <row r="3038" spans="12:12" x14ac:dyDescent="0.2">
      <c r="L3038" s="107"/>
    </row>
    <row r="3039" spans="12:12" x14ac:dyDescent="0.2">
      <c r="L3039" s="107"/>
    </row>
    <row r="3040" spans="12:12" x14ac:dyDescent="0.2">
      <c r="L3040" s="107"/>
    </row>
    <row r="3041" spans="12:12" x14ac:dyDescent="0.2">
      <c r="L3041" s="107"/>
    </row>
    <row r="3042" spans="12:12" x14ac:dyDescent="0.2">
      <c r="L3042" s="107"/>
    </row>
    <row r="3043" spans="12:12" x14ac:dyDescent="0.2">
      <c r="L3043" s="107"/>
    </row>
    <row r="3044" spans="12:12" x14ac:dyDescent="0.2">
      <c r="L3044" s="107"/>
    </row>
    <row r="3045" spans="12:12" x14ac:dyDescent="0.2">
      <c r="L3045" s="107"/>
    </row>
    <row r="3046" spans="12:12" x14ac:dyDescent="0.2">
      <c r="L3046" s="107"/>
    </row>
    <row r="3047" spans="12:12" x14ac:dyDescent="0.2">
      <c r="L3047" s="107"/>
    </row>
    <row r="3048" spans="12:12" x14ac:dyDescent="0.2">
      <c r="L3048" s="107"/>
    </row>
    <row r="3049" spans="12:12" x14ac:dyDescent="0.2">
      <c r="L3049" s="107"/>
    </row>
    <row r="3050" spans="12:12" x14ac:dyDescent="0.2">
      <c r="L3050" s="107"/>
    </row>
    <row r="3051" spans="12:12" x14ac:dyDescent="0.2">
      <c r="L3051" s="107"/>
    </row>
    <row r="3052" spans="12:12" x14ac:dyDescent="0.2">
      <c r="L3052" s="107"/>
    </row>
    <row r="3053" spans="12:12" x14ac:dyDescent="0.2">
      <c r="L3053" s="107"/>
    </row>
    <row r="3054" spans="12:12" x14ac:dyDescent="0.2">
      <c r="L3054" s="107"/>
    </row>
    <row r="3055" spans="12:12" x14ac:dyDescent="0.2">
      <c r="L3055" s="107"/>
    </row>
    <row r="3056" spans="12:12" x14ac:dyDescent="0.2">
      <c r="L3056" s="107"/>
    </row>
    <row r="3057" spans="12:12" x14ac:dyDescent="0.2">
      <c r="L3057" s="107"/>
    </row>
    <row r="3058" spans="12:12" x14ac:dyDescent="0.2">
      <c r="L3058" s="107"/>
    </row>
    <row r="3059" spans="12:12" x14ac:dyDescent="0.2">
      <c r="L3059" s="107"/>
    </row>
    <row r="3060" spans="12:12" x14ac:dyDescent="0.2">
      <c r="L3060" s="107"/>
    </row>
    <row r="3061" spans="12:12" x14ac:dyDescent="0.2">
      <c r="L3061" s="107"/>
    </row>
    <row r="3062" spans="12:12" x14ac:dyDescent="0.2">
      <c r="L3062" s="107"/>
    </row>
    <row r="3063" spans="12:12" x14ac:dyDescent="0.2">
      <c r="L3063" s="107"/>
    </row>
    <row r="3064" spans="12:12" x14ac:dyDescent="0.2">
      <c r="L3064" s="107"/>
    </row>
    <row r="3065" spans="12:12" x14ac:dyDescent="0.2">
      <c r="L3065" s="107"/>
    </row>
    <row r="3066" spans="12:12" x14ac:dyDescent="0.2">
      <c r="L3066" s="107"/>
    </row>
    <row r="3067" spans="12:12" x14ac:dyDescent="0.2">
      <c r="L3067" s="107"/>
    </row>
    <row r="3068" spans="12:12" x14ac:dyDescent="0.2">
      <c r="L3068" s="107"/>
    </row>
    <row r="3069" spans="12:12" x14ac:dyDescent="0.2">
      <c r="L3069" s="107"/>
    </row>
    <row r="3070" spans="12:12" x14ac:dyDescent="0.2">
      <c r="L3070" s="107"/>
    </row>
    <row r="3071" spans="12:12" x14ac:dyDescent="0.2">
      <c r="L3071" s="107"/>
    </row>
    <row r="3072" spans="12:12" x14ac:dyDescent="0.2">
      <c r="L3072" s="107"/>
    </row>
    <row r="3073" spans="12:12" x14ac:dyDescent="0.2">
      <c r="L3073" s="107"/>
    </row>
    <row r="3074" spans="12:12" x14ac:dyDescent="0.2">
      <c r="L3074" s="107"/>
    </row>
    <row r="3075" spans="12:12" x14ac:dyDescent="0.2">
      <c r="L3075" s="107"/>
    </row>
    <row r="3076" spans="12:12" x14ac:dyDescent="0.2">
      <c r="L3076" s="107"/>
    </row>
    <row r="3077" spans="12:12" x14ac:dyDescent="0.2">
      <c r="L3077" s="107"/>
    </row>
    <row r="3078" spans="12:12" x14ac:dyDescent="0.2">
      <c r="L3078" s="107"/>
    </row>
    <row r="3079" spans="12:12" x14ac:dyDescent="0.2">
      <c r="L3079" s="107"/>
    </row>
    <row r="3080" spans="12:12" x14ac:dyDescent="0.2">
      <c r="L3080" s="107"/>
    </row>
    <row r="3081" spans="12:12" x14ac:dyDescent="0.2">
      <c r="L3081" s="107"/>
    </row>
    <row r="3082" spans="12:12" x14ac:dyDescent="0.2">
      <c r="L3082" s="107"/>
    </row>
    <row r="3083" spans="12:12" x14ac:dyDescent="0.2">
      <c r="L3083" s="107"/>
    </row>
    <row r="3084" spans="12:12" x14ac:dyDescent="0.2">
      <c r="L3084" s="107"/>
    </row>
    <row r="3085" spans="12:12" x14ac:dyDescent="0.2">
      <c r="L3085" s="107"/>
    </row>
    <row r="3086" spans="12:12" x14ac:dyDescent="0.2">
      <c r="L3086" s="107"/>
    </row>
    <row r="3087" spans="12:12" x14ac:dyDescent="0.2">
      <c r="L3087" s="107"/>
    </row>
    <row r="3088" spans="12:12" x14ac:dyDescent="0.2">
      <c r="L3088" s="107"/>
    </row>
    <row r="3089" spans="12:12" x14ac:dyDescent="0.2">
      <c r="L3089" s="107"/>
    </row>
    <row r="3090" spans="12:12" x14ac:dyDescent="0.2">
      <c r="L3090" s="107"/>
    </row>
    <row r="3091" spans="12:12" x14ac:dyDescent="0.2">
      <c r="L3091" s="107"/>
    </row>
    <row r="3092" spans="12:12" x14ac:dyDescent="0.2">
      <c r="L3092" s="107"/>
    </row>
    <row r="3093" spans="12:12" x14ac:dyDescent="0.2">
      <c r="L3093" s="107"/>
    </row>
    <row r="3094" spans="12:12" x14ac:dyDescent="0.2">
      <c r="L3094" s="107"/>
    </row>
    <row r="3095" spans="12:12" x14ac:dyDescent="0.2">
      <c r="L3095" s="107"/>
    </row>
    <row r="3096" spans="12:12" x14ac:dyDescent="0.2">
      <c r="L3096" s="107"/>
    </row>
    <row r="3097" spans="12:12" x14ac:dyDescent="0.2">
      <c r="L3097" s="107"/>
    </row>
    <row r="3098" spans="12:12" x14ac:dyDescent="0.2">
      <c r="L3098" s="107"/>
    </row>
    <row r="3099" spans="12:12" x14ac:dyDescent="0.2">
      <c r="L3099" s="107"/>
    </row>
    <row r="3100" spans="12:12" x14ac:dyDescent="0.2">
      <c r="L3100" s="107"/>
    </row>
    <row r="3101" spans="12:12" x14ac:dyDescent="0.2">
      <c r="L3101" s="107"/>
    </row>
    <row r="3102" spans="12:12" x14ac:dyDescent="0.2">
      <c r="L3102" s="107"/>
    </row>
    <row r="3103" spans="12:12" x14ac:dyDescent="0.2">
      <c r="L3103" s="107"/>
    </row>
    <row r="3104" spans="12:12" x14ac:dyDescent="0.2">
      <c r="L3104" s="107"/>
    </row>
    <row r="3105" spans="12:12" x14ac:dyDescent="0.2">
      <c r="L3105" s="107"/>
    </row>
    <row r="3106" spans="12:12" x14ac:dyDescent="0.2">
      <c r="L3106" s="107"/>
    </row>
    <row r="3107" spans="12:12" x14ac:dyDescent="0.2">
      <c r="L3107" s="107"/>
    </row>
    <row r="3108" spans="12:12" x14ac:dyDescent="0.2">
      <c r="L3108" s="107"/>
    </row>
    <row r="3109" spans="12:12" x14ac:dyDescent="0.2">
      <c r="L3109" s="107"/>
    </row>
    <row r="3110" spans="12:12" x14ac:dyDescent="0.2">
      <c r="L3110" s="107"/>
    </row>
    <row r="3111" spans="12:12" x14ac:dyDescent="0.2">
      <c r="L3111" s="107"/>
    </row>
    <row r="3112" spans="12:12" x14ac:dyDescent="0.2">
      <c r="L3112" s="107"/>
    </row>
    <row r="3113" spans="12:12" x14ac:dyDescent="0.2">
      <c r="L3113" s="107"/>
    </row>
    <row r="3114" spans="12:12" x14ac:dyDescent="0.2">
      <c r="L3114" s="107"/>
    </row>
    <row r="3115" spans="12:12" x14ac:dyDescent="0.2">
      <c r="L3115" s="107"/>
    </row>
    <row r="3116" spans="12:12" x14ac:dyDescent="0.2">
      <c r="L3116" s="107"/>
    </row>
    <row r="3117" spans="12:12" x14ac:dyDescent="0.2">
      <c r="L3117" s="107"/>
    </row>
    <row r="3118" spans="12:12" x14ac:dyDescent="0.2">
      <c r="L3118" s="107"/>
    </row>
    <row r="3119" spans="12:12" x14ac:dyDescent="0.2">
      <c r="L3119" s="107"/>
    </row>
    <row r="3120" spans="12:12" x14ac:dyDescent="0.2">
      <c r="L3120" s="107"/>
    </row>
    <row r="3121" spans="12:12" x14ac:dyDescent="0.2">
      <c r="L3121" s="107"/>
    </row>
    <row r="3122" spans="12:12" x14ac:dyDescent="0.2">
      <c r="L3122" s="107"/>
    </row>
    <row r="3123" spans="12:12" x14ac:dyDescent="0.2">
      <c r="L3123" s="107"/>
    </row>
    <row r="3124" spans="12:12" x14ac:dyDescent="0.2">
      <c r="L3124" s="107"/>
    </row>
    <row r="3125" spans="12:12" x14ac:dyDescent="0.2">
      <c r="L3125" s="107"/>
    </row>
    <row r="3126" spans="12:12" x14ac:dyDescent="0.2">
      <c r="L3126" s="107"/>
    </row>
    <row r="3127" spans="12:12" x14ac:dyDescent="0.2">
      <c r="L3127" s="107"/>
    </row>
    <row r="3128" spans="12:12" x14ac:dyDescent="0.2">
      <c r="L3128" s="107"/>
    </row>
    <row r="3129" spans="12:12" x14ac:dyDescent="0.2">
      <c r="L3129" s="107"/>
    </row>
    <row r="3130" spans="12:12" x14ac:dyDescent="0.2">
      <c r="L3130" s="107"/>
    </row>
  </sheetData>
  <mergeCells count="29">
    <mergeCell ref="A30:A32"/>
    <mergeCell ref="B30:B32"/>
    <mergeCell ref="B7:M7"/>
    <mergeCell ref="A18:A20"/>
    <mergeCell ref="B21:M21"/>
    <mergeCell ref="B18:B20"/>
    <mergeCell ref="A12:A14"/>
    <mergeCell ref="B12:B14"/>
    <mergeCell ref="A15:A17"/>
    <mergeCell ref="B15:B17"/>
    <mergeCell ref="A10:A11"/>
    <mergeCell ref="B10:B11"/>
    <mergeCell ref="A25:A26"/>
    <mergeCell ref="B25:B26"/>
    <mergeCell ref="M4:M6"/>
    <mergeCell ref="A5:A6"/>
    <mergeCell ref="B5:B6"/>
    <mergeCell ref="A4:B4"/>
    <mergeCell ref="C4:C6"/>
    <mergeCell ref="D4:D6"/>
    <mergeCell ref="F4:L5"/>
    <mergeCell ref="M25:M26"/>
    <mergeCell ref="M27:M29"/>
    <mergeCell ref="B8:M8"/>
    <mergeCell ref="A23:A24"/>
    <mergeCell ref="B23:B24"/>
    <mergeCell ref="M10:M11"/>
    <mergeCell ref="A27:A29"/>
    <mergeCell ref="B27:B29"/>
  </mergeCells>
  <printOptions horizontalCentered="1"/>
  <pageMargins left="0.39370078740157483" right="0.39370078740157483" top="0.78740157480314965" bottom="0.39370078740157483" header="0.31496062992125984" footer="0.31496062992125984"/>
  <pageSetup paperSize="9" scale="94" firstPageNumber="15" fitToWidth="0" fitToHeight="2" orientation="landscape" useFirstPageNumber="1" r:id="rId1"/>
  <headerFooter>
    <oddHeader>&amp;C&amp;"Times New Roman,обычный"&amp;14&amp;P</oddHeader>
  </headerFooter>
  <rowBreaks count="1" manualBreakCount="1">
    <brk id="20" max="12" man="1"/>
  </rowBreaks>
  <ignoredErrors>
    <ignoredError sqref="A9:A10 A12 A15 A18 A22:A23 A25 A27 A30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СПбКТ</vt:lpstr>
      <vt:lpstr>СПбГУТ </vt:lpstr>
      <vt:lpstr>АКТ</vt:lpstr>
      <vt:lpstr>СКТ</vt:lpstr>
      <vt:lpstr>АКТ!Заголовки_для_печати</vt:lpstr>
      <vt:lpstr>СКТ!Заголовки_для_печати</vt:lpstr>
      <vt:lpstr>'СПбГУТ '!Заголовки_для_печати</vt:lpstr>
      <vt:lpstr>СПбКТ!Заголовки_для_печати</vt:lpstr>
      <vt:lpstr>АКТ!Область_печати</vt:lpstr>
      <vt:lpstr>СКТ!Область_печати</vt:lpstr>
      <vt:lpstr>'СПбГУТ '!Область_печати</vt:lpstr>
      <vt:lpstr>СПбКТ!Область_печати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Александровна Спиридонова</dc:creator>
  <cp:lastModifiedBy>chistova.na</cp:lastModifiedBy>
  <cp:lastPrinted>2018-05-18T13:19:05Z</cp:lastPrinted>
  <dcterms:created xsi:type="dcterms:W3CDTF">2014-06-02T12:15:41Z</dcterms:created>
  <dcterms:modified xsi:type="dcterms:W3CDTF">2018-05-21T07:17:31Z</dcterms:modified>
</cp:coreProperties>
</file>